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8475" windowHeight="5385" firstSheet="3" activeTab="5"/>
  </bookViews>
  <sheets>
    <sheet name="Condensed BS-31.3.2007" sheetId="1" r:id="rId1"/>
    <sheet name="Condensed PL-31.3.2007-FY" sheetId="2" r:id="rId2"/>
    <sheet name="KLSE notes-31.3.2007-final" sheetId="3" r:id="rId3"/>
    <sheet name="Condensed Equity-31.3.2007-fina" sheetId="4" r:id="rId4"/>
    <sheet name="IFS Notes-31.3.2007" sheetId="5" r:id="rId5"/>
    <sheet name="Condensed CF-31.3.2007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<sst xmlns="http://schemas.openxmlformats.org/spreadsheetml/2006/main" count="504" uniqueCount="372">
  <si>
    <t>Cumulative</t>
  </si>
  <si>
    <t>QUARTERLY REPORT</t>
  </si>
  <si>
    <t>RM'000</t>
  </si>
  <si>
    <t>(Incorporated in Malaysia)</t>
  </si>
  <si>
    <t>INDIVIDUAL QUARTER</t>
  </si>
  <si>
    <t>CUMULATIVE QUARTERS</t>
  </si>
  <si>
    <t>CURRENT</t>
  </si>
  <si>
    <t>PRECEDING</t>
  </si>
  <si>
    <t xml:space="preserve">PRECEDING </t>
  </si>
  <si>
    <t>YEAR</t>
  </si>
  <si>
    <t>CORRESPONDING</t>
  </si>
  <si>
    <t>TO-DATE</t>
  </si>
  <si>
    <t>PERIOD</t>
  </si>
  <si>
    <t>Revenue</t>
  </si>
  <si>
    <t>Operating Profit</t>
  </si>
  <si>
    <t>Depreciation and amortisation</t>
  </si>
  <si>
    <t>Interest income</t>
  </si>
  <si>
    <t>Interest expense</t>
  </si>
  <si>
    <t>Profit Before Taxation</t>
  </si>
  <si>
    <t>Less: Tax expense</t>
  </si>
  <si>
    <t>Earnings per share:</t>
  </si>
  <si>
    <t xml:space="preserve">  Basic earnings per ordinary shares (sen)</t>
  </si>
  <si>
    <t xml:space="preserve">  Diluted earnings per ordinary shares (sen)</t>
  </si>
  <si>
    <t>NA</t>
  </si>
  <si>
    <t>Note: NA denotes "Not Applicable"</t>
  </si>
  <si>
    <r>
      <t xml:space="preserve">QL RESOURCES BERHAD </t>
    </r>
    <r>
      <rPr>
        <b/>
        <vertAlign val="subscript"/>
        <sz val="12"/>
        <rFont val="Arial"/>
        <family val="2"/>
      </rPr>
      <t>(428915-X)</t>
    </r>
  </si>
  <si>
    <t>1.4.2005 TO</t>
  </si>
  <si>
    <t>At</t>
  </si>
  <si>
    <t>Property, plant and equipment</t>
  </si>
  <si>
    <t>Investment in Associates</t>
  </si>
  <si>
    <t>Intangible assets</t>
  </si>
  <si>
    <t>Current Assets</t>
  </si>
  <si>
    <t xml:space="preserve">   Inventories</t>
  </si>
  <si>
    <t>Current Liabilities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</si>
  <si>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</si>
  <si>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NOTES TO THE INTERIM FINANCIAL REPORT</t>
  </si>
  <si>
    <t>A1</t>
  </si>
  <si>
    <t>Basis of preparation</t>
  </si>
  <si>
    <t>A2</t>
  </si>
  <si>
    <t>Status of Audit qualification</t>
  </si>
  <si>
    <t>The Audit Report of the Group's preceding financial statements was not qualified.</t>
  </si>
  <si>
    <t>A3</t>
  </si>
  <si>
    <t>Seasonal or cyclical factors</t>
  </si>
  <si>
    <t>Certain segment of the Group's business are affected by cyclical factors.</t>
  </si>
  <si>
    <t xml:space="preserve">The management considers that on a quarter to quarter basis, the demand and/or production of the </t>
  </si>
  <si>
    <t>Group's products for each of the three core activities varies and the variation in each quarters were as follows:</t>
  </si>
  <si>
    <t>(1) marine products manufacturing activities are affected by monsoon in the 4th quarter.</t>
  </si>
  <si>
    <t>(2) crude palm oil milling activities are seasonally affected by monsoon resulting in low crops in the 2nd and 4th quarters.</t>
  </si>
  <si>
    <t>(3) integrated livestock farming activities are not significantly affected in any of the quarters.</t>
  </si>
  <si>
    <t>On an overall basis therefore, the group's performance varies seasonally.</t>
  </si>
  <si>
    <t>A4</t>
  </si>
  <si>
    <t>Unusual items</t>
  </si>
  <si>
    <t>There are no unusual items during the quarter under review.</t>
  </si>
  <si>
    <t>A5</t>
  </si>
  <si>
    <t>Material changes in estimates</t>
  </si>
  <si>
    <t>There were no material changes in estimates during the quarter under review.</t>
  </si>
  <si>
    <t>A6</t>
  </si>
  <si>
    <t>Debts and securities</t>
  </si>
  <si>
    <t>There are no issuance, cancellation, repurchase, resale and repayment of debt and equity securities during the quarter under review except as disclosed.</t>
  </si>
  <si>
    <t>A7</t>
  </si>
  <si>
    <t>Dividend paid</t>
  </si>
  <si>
    <t>Todate</t>
  </si>
  <si>
    <t>A8</t>
  </si>
  <si>
    <t>Segmental Information</t>
  </si>
  <si>
    <t>Turnover</t>
  </si>
  <si>
    <t>Profit before tax</t>
  </si>
  <si>
    <t xml:space="preserve">   Marine products manufacturing</t>
  </si>
  <si>
    <t xml:space="preserve">   Crude Palm Oil Milling</t>
  </si>
  <si>
    <t xml:space="preserve">   Integrated Livestock Farming</t>
  </si>
  <si>
    <t xml:space="preserve">   Total</t>
  </si>
  <si>
    <t>A9</t>
  </si>
  <si>
    <t>The valuations of land and building have been brought forward, without amendment from the previous annual report.</t>
  </si>
  <si>
    <t>A10</t>
  </si>
  <si>
    <t>Material subsequent Event</t>
  </si>
  <si>
    <t>There were no material events subsequent to the end of current quarter that have not been reflected in the financial statements.</t>
  </si>
  <si>
    <t>A11</t>
  </si>
  <si>
    <t>Changes in composition of the Group.</t>
  </si>
  <si>
    <t>A12</t>
  </si>
  <si>
    <t>Changes in Contingent Liabilities</t>
  </si>
  <si>
    <t xml:space="preserve">    Corporate guarantee given to secure </t>
  </si>
  <si>
    <t xml:space="preserve">     banking facilities granted to subsidiaries :</t>
  </si>
  <si>
    <t>RM' million</t>
  </si>
  <si>
    <t>ADDITIONAL INFORMATION REQUIRED BY BURSA MALAYSIA SECURITIES BERHAD'S LISTING REQUIREMENTS.</t>
  </si>
  <si>
    <t>B1</t>
  </si>
  <si>
    <t xml:space="preserve">Current </t>
  </si>
  <si>
    <t>Last year</t>
  </si>
  <si>
    <t>%</t>
  </si>
  <si>
    <t xml:space="preserve">Cumulative </t>
  </si>
  <si>
    <t>quarter</t>
  </si>
  <si>
    <t>corresponding</t>
  </si>
  <si>
    <t>change</t>
  </si>
  <si>
    <t>quarters</t>
  </si>
  <si>
    <t>corresponding quarters</t>
  </si>
  <si>
    <t>last year</t>
  </si>
  <si>
    <t>Sales</t>
  </si>
  <si>
    <t xml:space="preserve">   Marine product manufacturing (MPM)</t>
  </si>
  <si>
    <t xml:space="preserve">   Crude Palm Oil Milling (CPOM)</t>
  </si>
  <si>
    <t xml:space="preserve">   Integrated Livestock Farming (ILF)</t>
  </si>
  <si>
    <t>a.</t>
  </si>
  <si>
    <t>b.</t>
  </si>
  <si>
    <t>c.</t>
  </si>
  <si>
    <t>B2</t>
  </si>
  <si>
    <t>Review of current quarter performance with the preceding quarter.</t>
  </si>
  <si>
    <t xml:space="preserve"> Current quarter</t>
  </si>
  <si>
    <t xml:space="preserve"> Preceding quarter </t>
  </si>
  <si>
    <t>Activities:</t>
  </si>
  <si>
    <t>B3</t>
  </si>
  <si>
    <t>B4</t>
  </si>
  <si>
    <t>Profit Forecast</t>
  </si>
  <si>
    <t>No profit forecast was published during the period under review.</t>
  </si>
  <si>
    <t>B5</t>
  </si>
  <si>
    <t>Tax expense</t>
  </si>
  <si>
    <t>Current quarter ended</t>
  </si>
  <si>
    <t>Current income tax expense</t>
  </si>
  <si>
    <t>Deferred tax expense</t>
  </si>
  <si>
    <t>The effective tax rate is lower than the statutory rate is mainly due to availability of tax incentives.</t>
  </si>
  <si>
    <t>B6</t>
  </si>
  <si>
    <t>Unquoted investments and properties</t>
  </si>
  <si>
    <t>B7</t>
  </si>
  <si>
    <t>Quoted Investments</t>
  </si>
  <si>
    <t>There were no sales or purchase of quoted investment for the quarter under review.</t>
  </si>
  <si>
    <t>Investment in quoted securities is analysed as:</t>
  </si>
  <si>
    <t xml:space="preserve">  Cost:</t>
  </si>
  <si>
    <t xml:space="preserve">  Book Value:</t>
  </si>
  <si>
    <t xml:space="preserve">  Market Value:</t>
  </si>
  <si>
    <t>B8</t>
  </si>
  <si>
    <t>Corporate Proposals</t>
  </si>
  <si>
    <t>B9</t>
  </si>
  <si>
    <t xml:space="preserve">Borrowings </t>
  </si>
  <si>
    <t xml:space="preserve">  Bank overdraft-short term (secured)</t>
  </si>
  <si>
    <t xml:space="preserve">  Bank overdraft-short term (unsecured)</t>
  </si>
  <si>
    <t xml:space="preserve">  HP Creditors-short term (unsecured)</t>
  </si>
  <si>
    <t xml:space="preserve">  HP Creditors-long term (unsecured)</t>
  </si>
  <si>
    <t xml:space="preserve">  Bankers’ acceptance-short term (secured)</t>
  </si>
  <si>
    <t xml:space="preserve">  Bankers’ acceptance-short term (unsecured)</t>
  </si>
  <si>
    <t xml:space="preserve">  Term loans-short term (secured)</t>
  </si>
  <si>
    <t xml:space="preserve">  Term loans-short term (unsecured)</t>
  </si>
  <si>
    <t xml:space="preserve">  Term loans-long term (secured)</t>
  </si>
  <si>
    <t xml:space="preserve">  Term loans-long term (unsecured)</t>
  </si>
  <si>
    <t>Total Borrowings for trade purpose</t>
  </si>
  <si>
    <t>B10</t>
  </si>
  <si>
    <t>Off Balance sheet financial instruments</t>
  </si>
  <si>
    <t xml:space="preserve">    The Group enters into forward exchange contracts as a hedge for certain contracts that are confirmed. The purpose of such hedging is to minimise losses </t>
  </si>
  <si>
    <t xml:space="preserve">    and to preserve value of confirmed contracts. There is no cash requirement for the above hedging instrument. It is the Group's </t>
  </si>
  <si>
    <t xml:space="preserve">    policy to enter into foreign currency contracts with the Group's bankers and as such the Group do not foresee any significant credit and/or market risks.</t>
  </si>
  <si>
    <t xml:space="preserve">    Assets and liabilities in foreign currencies are translated into Ringgit Malaysia at rates of exchange approximating those ruling at the transaction dates.</t>
  </si>
  <si>
    <t xml:space="preserve">    Foreign currency transactions are translated at rates ruling at the transaction dates. Foreign exchange difference are dealt with in the income statement.</t>
  </si>
  <si>
    <t xml:space="preserve">    These contracts are all short term in nature.</t>
  </si>
  <si>
    <t>B11</t>
  </si>
  <si>
    <t>Changes in Material Litigation</t>
  </si>
  <si>
    <t>B12</t>
  </si>
  <si>
    <t>Dividend</t>
  </si>
  <si>
    <t>B13</t>
  </si>
  <si>
    <t>Earnings Per Share</t>
  </si>
  <si>
    <t>The calculations of basic earnings per share were as follows:</t>
  </si>
  <si>
    <t>(a)</t>
  </si>
  <si>
    <t>Net profit attributable to ordinary shareholders(RM'000)</t>
  </si>
  <si>
    <t>(b)</t>
  </si>
  <si>
    <t xml:space="preserve">Basic Earnings per share (sen) </t>
  </si>
  <si>
    <t>B14</t>
  </si>
  <si>
    <t>Dividends Paid/declared</t>
  </si>
  <si>
    <t>Dividend No.</t>
  </si>
  <si>
    <t>Financial</t>
  </si>
  <si>
    <t>Type</t>
  </si>
  <si>
    <t>Rate</t>
  </si>
  <si>
    <t>Payment date</t>
  </si>
  <si>
    <t>year</t>
  </si>
  <si>
    <t>Final dividend</t>
  </si>
  <si>
    <t>ordinary shares of RM0.50 sen.</t>
  </si>
  <si>
    <t xml:space="preserve">     1.4.2005 to</t>
  </si>
  <si>
    <t>Share premium</t>
  </si>
  <si>
    <t>Movement for the period:</t>
  </si>
  <si>
    <t xml:space="preserve">    Net profit for the period</t>
  </si>
  <si>
    <t>Review of performance for the current quarter and financial period to-date.</t>
  </si>
  <si>
    <r>
      <t xml:space="preserve">QL RESOURCES BERHAD </t>
    </r>
    <r>
      <rPr>
        <b/>
        <vertAlign val="subscript"/>
        <sz val="14"/>
        <rFont val="Arial"/>
        <family val="2"/>
      </rPr>
      <t>(428915-X)</t>
    </r>
  </si>
  <si>
    <t>Net decrease in cash and cash equivalents</t>
  </si>
  <si>
    <t>Dividends</t>
  </si>
  <si>
    <t>Cumulative period</t>
  </si>
  <si>
    <t xml:space="preserve">    There were no changes in material litigation at the date of this report.</t>
  </si>
  <si>
    <t xml:space="preserve">   There were no material disposal of unquoted investments and/or properties during quarter under review.</t>
  </si>
  <si>
    <t>There were no material changes in the composition of the Group in the current quarter.</t>
  </si>
  <si>
    <t>Goodwill on Consolidation</t>
  </si>
  <si>
    <t>31.3.2006</t>
  </si>
  <si>
    <t>Number of ordinary shares in issue ('000)-weighted average</t>
  </si>
  <si>
    <t xml:space="preserve">          At 31.3.2006</t>
  </si>
  <si>
    <t>Net Assets per share (RM)</t>
  </si>
  <si>
    <t>Deferred tax asset</t>
  </si>
  <si>
    <t>Based on 9.0 sen per</t>
  </si>
  <si>
    <t>18% per share less tax</t>
  </si>
  <si>
    <t>ASSETS</t>
  </si>
  <si>
    <t>Investment properties</t>
  </si>
  <si>
    <t>Biological assets</t>
  </si>
  <si>
    <t>(Restated)</t>
  </si>
  <si>
    <t>Total Non-current assets</t>
  </si>
  <si>
    <t xml:space="preserve">   Biological assets</t>
  </si>
  <si>
    <t xml:space="preserve">   Cash, bank balances and fixed deposits</t>
  </si>
  <si>
    <t>The Condensed Consolidated Balance Sheet should be read in conjunction with the Annual Financial Report for year ended 31 March 2006 and</t>
  </si>
  <si>
    <t>Total Assets</t>
  </si>
  <si>
    <t>EQUITY AND LIABILITIES</t>
  </si>
  <si>
    <t>Equity attributable to shareholders of the Company</t>
  </si>
  <si>
    <t>Total Equity</t>
  </si>
  <si>
    <t>Non-current liabilities</t>
  </si>
  <si>
    <t>Total Liabilities</t>
  </si>
  <si>
    <t>Total equity and liabilities</t>
  </si>
  <si>
    <t>Equity</t>
  </si>
  <si>
    <t xml:space="preserve">  Share Capital</t>
  </si>
  <si>
    <t xml:space="preserve">  Reserves</t>
  </si>
  <si>
    <t xml:space="preserve">  Minority interests</t>
  </si>
  <si>
    <t xml:space="preserve">  Long term borrowings</t>
  </si>
  <si>
    <t xml:space="preserve">  Deferred tax liabilities</t>
  </si>
  <si>
    <t xml:space="preserve"> Payables</t>
  </si>
  <si>
    <t xml:space="preserve"> Short term borrowings</t>
  </si>
  <si>
    <t xml:space="preserve"> Taxation</t>
  </si>
  <si>
    <t xml:space="preserve">     1.4.2006 to</t>
  </si>
  <si>
    <t>1.4.2006 TO</t>
  </si>
  <si>
    <t>Share of profit of associate (net)</t>
  </si>
  <si>
    <t>The Condensed Consolidated Income Statements should be read in conjunction with the Annual Financial Report for year ended 31 March 2006.</t>
  </si>
  <si>
    <t>Number of shares in issue ('000)</t>
  </si>
  <si>
    <t>Profit for the period</t>
  </si>
  <si>
    <t>Attributable to:</t>
  </si>
  <si>
    <t>Shareholders of the Company</t>
  </si>
  <si>
    <t>Minority interests</t>
  </si>
  <si>
    <t xml:space="preserve">The interim financial statements of the Group have been prepared in accordance with the requirements of </t>
  </si>
  <si>
    <t>FRS 134 - Interim Financial Reporting and Chapter 9, Part K of the Listing Requirements of Bursa Malaysia Securities Berhad.</t>
  </si>
  <si>
    <t>The accounting policies and methods of computation used in the preparation of the interim financial statements are consistent</t>
  </si>
  <si>
    <t>with those used in the preparation of the abbual financial statements for the financial year ended 31 March 2006, except for the</t>
  </si>
  <si>
    <t>adoption of the following new and revised Financial Reporting Standards (FRS) that are effective for financial periods</t>
  </si>
  <si>
    <t>beginning on or after 1 January 2006:-</t>
  </si>
  <si>
    <t>FRS 3</t>
  </si>
  <si>
    <t>Business Combination</t>
  </si>
  <si>
    <t>Non-current Assets Held for Sale and Discontinued Operations</t>
  </si>
  <si>
    <t>FRS101</t>
  </si>
  <si>
    <t>Presentation of Financial Statements</t>
  </si>
  <si>
    <t>FRS102</t>
  </si>
  <si>
    <t>Inventories</t>
  </si>
  <si>
    <t>FRS108</t>
  </si>
  <si>
    <t>Accounting Policies, Changes in Accounting Estimates and Errors</t>
  </si>
  <si>
    <t>FRS110</t>
  </si>
  <si>
    <t>Events after the Balance Sheet Date</t>
  </si>
  <si>
    <t>FRS116</t>
  </si>
  <si>
    <t>Property, Plant and Equipment</t>
  </si>
  <si>
    <t>FRS121</t>
  </si>
  <si>
    <t>The Effect of Changes in Foreign Exchange Rates</t>
  </si>
  <si>
    <t>FRS127</t>
  </si>
  <si>
    <t>Consolidated and Separate Financial Statements</t>
  </si>
  <si>
    <t>FRS128</t>
  </si>
  <si>
    <t>FRS131</t>
  </si>
  <si>
    <t>Interests in Joint Ventures</t>
  </si>
  <si>
    <t>FRS132</t>
  </si>
  <si>
    <t>Financial Instruments: Disclosure and Presentation</t>
  </si>
  <si>
    <t>FRS133</t>
  </si>
  <si>
    <t>FRS136</t>
  </si>
  <si>
    <t>Impairment of Assets</t>
  </si>
  <si>
    <t>FRS138</t>
  </si>
  <si>
    <t>Intangible Assets</t>
  </si>
  <si>
    <t>FRS140</t>
  </si>
  <si>
    <t>Investment Property</t>
  </si>
  <si>
    <t>The adoption of the above FRS does not have significant financial impact on the Group except as disclosed as follows:-</t>
  </si>
  <si>
    <t>FRS3: Business Combinations</t>
  </si>
  <si>
    <t>Previously Negative Goodwill on consolidation is retained in the Balance Sheet. With the adoption of FRS3, Negative Goodwill is now taken to income statement as and when they arise.</t>
  </si>
  <si>
    <t>Negative Goodwill on Consolidation</t>
  </si>
  <si>
    <t>Previously Goodwill on Consolidation is capitalised. With the adoption of FRS3, goodwill will now be carried at cost less impairment losses.</t>
  </si>
  <si>
    <t>Goodwill will be tested for impairment annually or more frequently if events or changes in circumstances indicate that it might be impaired.</t>
  </si>
  <si>
    <t>Negative Goodwill on Consolidation as at 31st March 2006 to Retained Profits as follows:</t>
  </si>
  <si>
    <t>Balance Sheets</t>
  </si>
  <si>
    <t>Retained profit brought forward</t>
  </si>
  <si>
    <t>As previously reported (RM'000)</t>
  </si>
  <si>
    <t>As restated (RM'000)</t>
  </si>
  <si>
    <t>Effect (RM'000)</t>
  </si>
  <si>
    <t>FRS101: Presentation of Financial Statements</t>
  </si>
  <si>
    <t>The adoption of the revised FR101 has affected the presentation of the minority interests and other disclosures</t>
  </si>
  <si>
    <t>in the income statement, balance sheet and statement of changes in equity.</t>
  </si>
  <si>
    <t>In the consolidated income statement, minoritys are presented as an allocation of the total profit for the period as</t>
  </si>
  <si>
    <t>oppose to as a deduction before arriving at profit attributable to shareholders.</t>
  </si>
  <si>
    <t>Movement of the minority interests for the period is presented in the consolidated statement of changes in equity.</t>
  </si>
  <si>
    <t>Share of associated company results is now reported as a single line item above the Group profit before tax.</t>
  </si>
  <si>
    <t>The revised FRS101 has also give rise to new classes of assets and liabilities which are required to be reported</t>
  </si>
  <si>
    <t>Income Statements</t>
  </si>
  <si>
    <t>Share of associated company profit</t>
  </si>
  <si>
    <t>Taxation</t>
  </si>
  <si>
    <t>Property plant and equipment</t>
  </si>
  <si>
    <t>Biological Assets (Long Term)</t>
  </si>
  <si>
    <t>Biological Assets (Current)</t>
  </si>
  <si>
    <t xml:space="preserve">          Additions</t>
  </si>
  <si>
    <t xml:space="preserve">The above changes in accounting policy have been accounted for prospectively and in accordance with FRS3, the Group has taken </t>
  </si>
  <si>
    <t>In the consolidated balance sheet, minority interests are now presented within total equity.</t>
  </si>
  <si>
    <t>Attributable to shareholders of the Company</t>
  </si>
  <si>
    <t>Retained Profit</t>
  </si>
  <si>
    <t>Share Capital</t>
  </si>
  <si>
    <t>Minority Interests</t>
  </si>
  <si>
    <t>As previously stated</t>
  </si>
  <si>
    <t>Effect of adopting FRS3</t>
  </si>
  <si>
    <t>At 1st April 2006 (Restated)</t>
  </si>
  <si>
    <t>Other long term investments</t>
  </si>
  <si>
    <t>the accompanying explanatory notes attached to the interim financial statements.</t>
  </si>
  <si>
    <t>Investment Properties</t>
  </si>
  <si>
    <t>Net cash from operating activities</t>
  </si>
  <si>
    <t>Net cash used in investing activities</t>
  </si>
  <si>
    <t>Net cash used in financing activities</t>
  </si>
  <si>
    <t>Cash and cash equivalents at 1.4.2006</t>
  </si>
  <si>
    <t>The Condensed Consolidated Statements of Changes in Equity should be read in conjunction with the Annual Financial Report for year ended 31 March 2006 and</t>
  </si>
  <si>
    <t>The Condensed Consolidated Cash Flow Statement should be read in conjunction with the Annual Financial Report for year ended 31 March 2006 and</t>
  </si>
  <si>
    <t>FRS 5</t>
  </si>
  <si>
    <t>There were no corporate proposals announced but not completed at the date of issue of this report.</t>
  </si>
  <si>
    <t>on the face of the consolidated balance sheet. The comparative figures are restated to conform with the new presentation as follows:</t>
  </si>
  <si>
    <t>FRS117</t>
  </si>
  <si>
    <t>Leases</t>
  </si>
  <si>
    <t>FRS124</t>
  </si>
  <si>
    <t>Related Party Disclosures</t>
  </si>
  <si>
    <t>31.12.2006</t>
  </si>
  <si>
    <t xml:space="preserve">Prepaid lease </t>
  </si>
  <si>
    <t>CONDENSED CONSOLIDATED CASH FLOW STATEMENT FOR THE PERIOD ENDED 31ST DECEMBER 2006.</t>
  </si>
  <si>
    <t xml:space="preserve">     1.10.2006 to</t>
  </si>
  <si>
    <t>INTERIM FINANCIAL REPORT FOR THE 4TH QUARTER ENDED 31.3.2007</t>
  </si>
  <si>
    <t xml:space="preserve">     1.1.2007 to</t>
  </si>
  <si>
    <t>31.3.2007</t>
  </si>
  <si>
    <t xml:space="preserve">     1.1.2006 to</t>
  </si>
  <si>
    <t>CONDENSED CONSOLIDATED INCOME STATEMENTS FOR THE PERIOD ENDED 31.3.2007</t>
  </si>
  <si>
    <t>4TH QUARTER</t>
  </si>
  <si>
    <t>1.1.2007 TO</t>
  </si>
  <si>
    <t>1.1.2006 TO</t>
  </si>
  <si>
    <t>4th quarter ended 31.3.2007</t>
  </si>
  <si>
    <t>Cumulative quarters (12 months) ended 31.3.2007</t>
  </si>
  <si>
    <t xml:space="preserve">          At 31.3.2007</t>
  </si>
  <si>
    <t>4rd quarter ended 31.3.2007</t>
  </si>
  <si>
    <t>4rd quarter ended 31.3.2006</t>
  </si>
  <si>
    <t>CONDENSED CONSOLIDATED BALANCE SHEETS AT 31ST MARCH 2007</t>
  </si>
  <si>
    <t>At 31.3.2007</t>
  </si>
  <si>
    <t>Commentary on Prospects for the next quarter to 30 June 2007.</t>
  </si>
  <si>
    <t>The directors are cautiously optimistic on the next quarter to 30.6.2007.</t>
  </si>
  <si>
    <t>Proposed final dividend</t>
  </si>
  <si>
    <t>Based on 10.0 sen per</t>
  </si>
  <si>
    <t>20% per share less tax</t>
  </si>
  <si>
    <t>To be approved</t>
  </si>
  <si>
    <t>at next AGM</t>
  </si>
  <si>
    <t>27th  Sep 06</t>
  </si>
  <si>
    <t xml:space="preserve">    As at 31.3.2007, the Group has hedged outstanding foreign currency contracts amounting to USD 16.83 million (RM 58.9 million).</t>
  </si>
  <si>
    <t>Exchange translation Reserve</t>
  </si>
  <si>
    <t>Segment information in respect of the Group's business segments for the 12 months ended 31.3.2007</t>
  </si>
  <si>
    <t>surimi-based products operations as well as higher fishmeal prices.</t>
  </si>
  <si>
    <t>INTERIM FINANCIAL REPORT FOR THE 4RD QUARTER ENDED 31.3.2007</t>
  </si>
  <si>
    <t>CONDENSED CONSOLIDATED STATEMENTS OF CHANGES IN EQUITY FOR THE PERIOD ENDED 31ST MARCH 2007.</t>
  </si>
  <si>
    <t>Cash and cash equivalents at 31.3.2007</t>
  </si>
  <si>
    <t>Cumulatively, sales increased 6% due to new contribution from newly acquired poultry farming unit in KK as well as higher unit value of animal feed raw materials.</t>
  </si>
  <si>
    <t>MPM's current quarter sales decreased 11% against preceding quarter due to lower catch (fourth quarter falls in the Monsoon season) in Peninsular East Coast and Kota Kinabalu operations.</t>
  </si>
  <si>
    <t xml:space="preserve">    Net gain/losses recognised directly to equity</t>
  </si>
  <si>
    <t xml:space="preserve">   Trade receivables</t>
  </si>
  <si>
    <t xml:space="preserve">   Other receivables &amp; prepayment</t>
  </si>
  <si>
    <t>Cumulatively, earnings increased 20% due to better OER (Oil Extraction Rate) as well as higher contribution from own plantation units.</t>
  </si>
  <si>
    <t>The directors do recommend a final dividend of 20% less tax for the year to be approved at the next AGM.</t>
  </si>
  <si>
    <t>CPOM's current quarter sales increased 21% against corresponding quarter mainly due to higher CPO price (Current qtr: RM1888 vs Corresponding qtr: RM1378)</t>
  </si>
  <si>
    <t xml:space="preserve"> Preceding quarter -restated</t>
  </si>
  <si>
    <t>Cumulatively, earnings increased 40% for the same reason.</t>
  </si>
  <si>
    <t xml:space="preserve">ILF's current quarter sales decreased 12% against preceding quarter due to lower volume of animal feed raw material trade. </t>
  </si>
  <si>
    <t>The 3rd quarter integrated livestock activities sales was restated due to error in elimination of intercompany transactions amounting to RM13.288million.</t>
  </si>
  <si>
    <t>CPOM's current quarter earnings decreased 15% against corresponding quarter due to lower FFB processed.</t>
  </si>
  <si>
    <t>Refer B2 c ii.</t>
  </si>
  <si>
    <t>c i</t>
  </si>
  <si>
    <t>c ii</t>
  </si>
  <si>
    <t>The above restatement has no effect on the said 3rd quarter earnings.</t>
  </si>
  <si>
    <t>Earnings increased 12% against preceding quarter due to better margins from farm produced price and raw material trade.</t>
  </si>
  <si>
    <t>ILF's current quarter sales increased 4% against corresponding quarter due higher unit value of animal feed raw material.</t>
  </si>
  <si>
    <t>ILF's current quarter earnings increased significantly due to better margins from raw material trade and  farm produced products.</t>
  </si>
  <si>
    <t>MPM's current quarter sales and earnings increased 27% and 35% against corresponding quarter respectively. The increased sales and earnings were due to higher contribution from</t>
  </si>
  <si>
    <t>Cumulatively, sales and earnings increased 29% and 23% respectively due to higher contributions from surimi-based products, deep sea fishing and fishmeal operations.</t>
  </si>
  <si>
    <t>Earnings decreased 46% due to the same reason.</t>
  </si>
  <si>
    <t>Earnings decreased 57% due to lower FFB processed (Low crop season) as well as lower OER.</t>
  </si>
  <si>
    <t>Although CPO prices increased 15.6% against last year, FFB processed decreased by 15% against last year, resulting in a cumulative  increased of 8% in sales mainly due to better OER.</t>
  </si>
  <si>
    <t>Dividends paid to minority interests</t>
  </si>
  <si>
    <t xml:space="preserve">    Dilution of equity interest in subsidiaries</t>
  </si>
  <si>
    <t xml:space="preserve">    Acquisition of equity interest in subsidiaries</t>
  </si>
  <si>
    <t>CPOM's current quarter sales increased 3% against preceding quarter due to higher CPO price. (Current Qtr:RM1,888 vs Preceding Qtr:RM1,624)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</si>
</sst>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.0%"/>
    <numFmt numFmtId="167" formatCode="#,##0.000_);\(#,##0.000\)"/>
    <numFmt numFmtId="168" formatCode="_-* #,##0_-;\-* #,##0_-;_-* &quot;-&quot;??_-;_-@_-"/>
    <numFmt numFmtId="169" formatCode="_(* #,##0_);_(* \(#,##0\);_(* &quot;-&quot;??_);_(@_)"/>
    <numFmt numFmtId="170" formatCode="_(* #,##0.000_);_(* \(#,##0.000\);_(* &quot;-&quot;??_);_(@_)"/>
    <numFmt numFmtId="171" formatCode="_-* #,##0.000_-;\-* #,##0.000_-;_-* &quot;-&quot;??_-;_-@_-"/>
    <numFmt numFmtId="172" formatCode="_-* #,##0.0000_-;\-* #,##0.0000_-;_-* &quot;-&quot;??_-;_-@_-"/>
    <numFmt numFmtId="173" formatCode="_(* #,##0_);_(* \(#,##0\);_(* &quot;-&quot;????????_);_(@_)"/>
    <numFmt numFmtId="174" formatCode="_(* #,##0.0_);_(* \(#,##0.0\);_(* &quot;-&quot;??_);_(@_)"/>
    <numFmt numFmtId="175" formatCode="_(* #,##0.0000_);_(* \(#,##0.0000\);_(* &quot;-&quot;????_);_(@_)"/>
    <numFmt numFmtId="176" formatCode="_-* #,##0.00000_-;\-* #,##0.00000_-;_-* &quot;-&quot;??_-;_-@_-"/>
    <numFmt numFmtId="177" formatCode="_-* #,##0.000000_-;\-* #,##0.000000_-;_-* &quot;-&quot;??_-;_-@_-"/>
    <numFmt numFmtId="178" formatCode="_-* #,##0.0000000_-;\-* #,##0.0000000_-;_-* &quot;-&quot;??_-;_-@_-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"/>
    <numFmt numFmtId="185" formatCode="_(* #,##0.0000_);_(* \(#,##0.0000\);_(* &quot;-&quot;??_);_(@_)"/>
    <numFmt numFmtId="186" formatCode="0.000%"/>
  </numFmts>
  <fonts count="32">
    <font>
      <sz val="10"/>
      <name val="Arial"/>
      <family val="0"/>
    </font>
    <font>
      <sz val="8"/>
      <name val="Arial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0"/>
    </font>
    <font>
      <u val="doubleAccounting"/>
      <sz val="12"/>
      <name val="Times New Roman"/>
      <family val="0"/>
    </font>
    <font>
      <u val="singleAccounting"/>
      <sz val="12"/>
      <name val="Times New Roman"/>
      <family val="0"/>
    </font>
    <font>
      <u val="single"/>
      <sz val="12"/>
      <name val="Times New Roman"/>
      <family val="0"/>
    </font>
    <font>
      <b/>
      <vertAlign val="subscript"/>
      <sz val="12"/>
      <name val="Arial"/>
      <family val="2"/>
    </font>
    <font>
      <b/>
      <i/>
      <sz val="11"/>
      <name val="Times New Roman"/>
      <family val="1"/>
    </font>
    <font>
      <u val="singleAccounting"/>
      <sz val="11"/>
      <name val="Times New Roman"/>
      <family val="0"/>
    </font>
    <font>
      <u val="doubleAccounting"/>
      <sz val="11"/>
      <name val="Times New Roman"/>
      <family val="0"/>
    </font>
    <font>
      <b/>
      <sz val="10"/>
      <name val="Times New Roman"/>
      <family val="1"/>
    </font>
    <font>
      <u val="doubleAccounting"/>
      <sz val="10"/>
      <name val="Arial"/>
      <family val="2"/>
    </font>
    <font>
      <i/>
      <sz val="11"/>
      <name val="Times New Roman"/>
      <family val="1"/>
    </font>
    <font>
      <b/>
      <vertAlign val="subscript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0"/>
    </font>
    <font>
      <u val="single"/>
      <sz val="10"/>
      <name val="Arial"/>
      <family val="0"/>
    </font>
    <font>
      <b/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43" fontId="10" fillId="0" borderId="0" xfId="15" applyAlignment="1">
      <alignment/>
    </xf>
    <xf numFmtId="39" fontId="0" fillId="0" borderId="0" xfId="0" applyNumberForma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4" fillId="0" borderId="3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/>
    </xf>
    <xf numFmtId="168" fontId="16" fillId="0" borderId="1" xfId="15" applyNumberFormat="1" applyFont="1" applyBorder="1" applyAlignment="1">
      <alignment/>
    </xf>
    <xf numFmtId="168" fontId="15" fillId="0" borderId="1" xfId="0" applyNumberFormat="1" applyFont="1" applyBorder="1" applyAlignment="1">
      <alignment/>
    </xf>
    <xf numFmtId="168" fontId="15" fillId="0" borderId="1" xfId="15" applyNumberFormat="1" applyFont="1" applyBorder="1" applyAlignment="1">
      <alignment/>
    </xf>
    <xf numFmtId="37" fontId="15" fillId="0" borderId="1" xfId="15" applyNumberFormat="1" applyFont="1" applyBorder="1" applyAlignment="1">
      <alignment/>
    </xf>
    <xf numFmtId="168" fontId="17" fillId="0" borderId="1" xfId="15" applyNumberFormat="1" applyFont="1" applyBorder="1" applyAlignment="1">
      <alignment/>
    </xf>
    <xf numFmtId="169" fontId="18" fillId="0" borderId="1" xfId="15" applyNumberFormat="1" applyFont="1" applyBorder="1" applyAlignment="1">
      <alignment/>
    </xf>
    <xf numFmtId="169" fontId="15" fillId="0" borderId="1" xfId="15" applyNumberFormat="1" applyFont="1" applyBorder="1" applyAlignment="1">
      <alignment/>
    </xf>
    <xf numFmtId="168" fontId="15" fillId="0" borderId="7" xfId="15" applyNumberFormat="1" applyFont="1" applyBorder="1" applyAlignment="1">
      <alignment/>
    </xf>
    <xf numFmtId="43" fontId="15" fillId="0" borderId="8" xfId="15" applyFont="1" applyBorder="1" applyAlignment="1">
      <alignment horizontal="right"/>
    </xf>
    <xf numFmtId="170" fontId="15" fillId="0" borderId="1" xfId="0" applyNumberFormat="1" applyFont="1" applyBorder="1" applyAlignment="1">
      <alignment/>
    </xf>
    <xf numFmtId="43" fontId="15" fillId="0" borderId="8" xfId="15" applyFont="1" applyBorder="1" applyAlignment="1">
      <alignment/>
    </xf>
    <xf numFmtId="170" fontId="15" fillId="0" borderId="0" xfId="0" applyNumberFormat="1" applyFont="1" applyAlignment="1">
      <alignment/>
    </xf>
    <xf numFmtId="0" fontId="15" fillId="0" borderId="8" xfId="0" applyFont="1" applyBorder="1" applyAlignment="1">
      <alignment horizontal="right"/>
    </xf>
    <xf numFmtId="168" fontId="15" fillId="0" borderId="8" xfId="0" applyNumberFormat="1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/>
    </xf>
    <xf numFmtId="168" fontId="15" fillId="0" borderId="2" xfId="0" applyNumberFormat="1" applyFont="1" applyBorder="1" applyAlignment="1">
      <alignment horizontal="center"/>
    </xf>
    <xf numFmtId="168" fontId="15" fillId="0" borderId="2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168" fontId="10" fillId="0" borderId="0" xfId="15" applyNumberFormat="1" applyAlignment="1">
      <alignment/>
    </xf>
    <xf numFmtId="168" fontId="10" fillId="0" borderId="1" xfId="15" applyNumberFormat="1" applyBorder="1" applyAlignment="1">
      <alignment/>
    </xf>
    <xf numFmtId="37" fontId="10" fillId="0" borderId="0" xfId="15" applyNumberFormat="1" applyAlignment="1">
      <alignment/>
    </xf>
    <xf numFmtId="168" fontId="0" fillId="0" borderId="9" xfId="0" applyNumberFormat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0" fontId="10" fillId="0" borderId="0" xfId="0" applyFont="1" applyAlignment="1">
      <alignment/>
    </xf>
    <xf numFmtId="168" fontId="21" fillId="0" borderId="0" xfId="15" applyNumberFormat="1" applyFont="1" applyAlignment="1">
      <alignment/>
    </xf>
    <xf numFmtId="168" fontId="10" fillId="0" borderId="9" xfId="15" applyNumberFormat="1" applyBorder="1" applyAlignment="1">
      <alignment/>
    </xf>
    <xf numFmtId="43" fontId="22" fillId="0" borderId="0" xfId="15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8" fontId="20" fillId="0" borderId="0" xfId="15" applyNumberFormat="1" applyFont="1" applyAlignment="1">
      <alignment/>
    </xf>
    <xf numFmtId="168" fontId="10" fillId="0" borderId="0" xfId="15" applyNumberFormat="1" applyAlignment="1">
      <alignment horizontal="center"/>
    </xf>
    <xf numFmtId="168" fontId="10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14" xfId="0" applyFont="1" applyBorder="1" applyAlignment="1">
      <alignment horizontal="center"/>
    </xf>
    <xf numFmtId="9" fontId="10" fillId="0" borderId="1" xfId="21" applyBorder="1" applyAlignment="1">
      <alignment horizontal="center"/>
    </xf>
    <xf numFmtId="9" fontId="10" fillId="0" borderId="1" xfId="21" applyNumberFormat="1" applyBorder="1" applyAlignment="1">
      <alignment horizontal="center"/>
    </xf>
    <xf numFmtId="168" fontId="21" fillId="0" borderId="1" xfId="15" applyNumberFormat="1" applyFont="1" applyBorder="1" applyAlignment="1">
      <alignment/>
    </xf>
    <xf numFmtId="168" fontId="22" fillId="0" borderId="1" xfId="15" applyNumberFormat="1" applyFont="1" applyBorder="1" applyAlignment="1">
      <alignment/>
    </xf>
    <xf numFmtId="168" fontId="22" fillId="0" borderId="1" xfId="15" applyNumberFormat="1" applyFont="1" applyBorder="1" applyAlignment="1">
      <alignment horizontal="center"/>
    </xf>
    <xf numFmtId="9" fontId="10" fillId="0" borderId="13" xfId="21" applyBorder="1" applyAlignment="1">
      <alignment horizontal="center"/>
    </xf>
    <xf numFmtId="168" fontId="10" fillId="0" borderId="7" xfId="15" applyNumberFormat="1" applyBorder="1" applyAlignment="1">
      <alignment/>
    </xf>
    <xf numFmtId="168" fontId="10" fillId="0" borderId="7" xfId="15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/>
    </xf>
    <xf numFmtId="9" fontId="10" fillId="0" borderId="4" xfId="21" applyBorder="1" applyAlignment="1">
      <alignment horizontal="center"/>
    </xf>
    <xf numFmtId="168" fontId="21" fillId="0" borderId="1" xfId="15" applyNumberFormat="1" applyFont="1" applyBorder="1" applyAlignment="1">
      <alignment/>
    </xf>
    <xf numFmtId="169" fontId="21" fillId="0" borderId="16" xfId="0" applyNumberFormat="1" applyFont="1" applyBorder="1" applyAlignment="1">
      <alignment/>
    </xf>
    <xf numFmtId="0" fontId="0" fillId="0" borderId="12" xfId="0" applyBorder="1" applyAlignment="1">
      <alignment/>
    </xf>
    <xf numFmtId="168" fontId="22" fillId="0" borderId="13" xfId="15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168" fontId="22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22" fillId="0" borderId="2" xfId="15" applyNumberFormat="1" applyFont="1" applyBorder="1" applyAlignment="1">
      <alignment/>
    </xf>
    <xf numFmtId="9" fontId="10" fillId="0" borderId="13" xfId="21" applyFont="1" applyBorder="1" applyAlignment="1">
      <alignment horizontal="center"/>
    </xf>
    <xf numFmtId="0" fontId="0" fillId="0" borderId="13" xfId="0" applyBorder="1" applyAlignment="1">
      <alignment/>
    </xf>
    <xf numFmtId="168" fontId="10" fillId="0" borderId="13" xfId="15" applyNumberFormat="1" applyFont="1" applyBorder="1" applyAlignment="1">
      <alignment/>
    </xf>
    <xf numFmtId="169" fontId="10" fillId="0" borderId="17" xfId="0" applyNumberFormat="1" applyFont="1" applyBorder="1" applyAlignment="1">
      <alignment/>
    </xf>
    <xf numFmtId="168" fontId="10" fillId="0" borderId="17" xfId="15" applyNumberFormat="1" applyFont="1" applyBorder="1" applyAlignment="1">
      <alignment horizontal="center"/>
    </xf>
    <xf numFmtId="169" fontId="24" fillId="0" borderId="14" xfId="15" applyNumberFormat="1" applyFont="1" applyBorder="1" applyAlignment="1">
      <alignment/>
    </xf>
    <xf numFmtId="168" fontId="10" fillId="0" borderId="0" xfId="15" applyNumberFormat="1" applyFont="1" applyBorder="1" applyAlignment="1">
      <alignment/>
    </xf>
    <xf numFmtId="169" fontId="10" fillId="0" borderId="0" xfId="0" applyNumberFormat="1" applyFont="1" applyBorder="1" applyAlignment="1">
      <alignment/>
    </xf>
    <xf numFmtId="168" fontId="10" fillId="0" borderId="0" xfId="15" applyNumberFormat="1" applyFont="1" applyBorder="1" applyAlignment="1">
      <alignment horizontal="center"/>
    </xf>
    <xf numFmtId="169" fontId="24" fillId="0" borderId="0" xfId="15" applyNumberFormat="1" applyFont="1" applyBorder="1" applyAlignment="1">
      <alignment/>
    </xf>
    <xf numFmtId="0" fontId="3" fillId="0" borderId="0" xfId="0" applyFont="1" applyAlignment="1">
      <alignment horizontal="justify"/>
    </xf>
    <xf numFmtId="0" fontId="4" fillId="0" borderId="15" xfId="0" applyFont="1" applyBorder="1" applyAlignment="1">
      <alignment horizontal="center"/>
    </xf>
    <xf numFmtId="169" fontId="10" fillId="0" borderId="0" xfId="15" applyNumberFormat="1" applyAlignment="1">
      <alignment horizontal="center"/>
    </xf>
    <xf numFmtId="169" fontId="21" fillId="0" borderId="0" xfId="0" applyNumberFormat="1" applyFont="1" applyAlignment="1">
      <alignment/>
    </xf>
    <xf numFmtId="173" fontId="21" fillId="0" borderId="0" xfId="15" applyNumberFormat="1" applyFont="1" applyAlignment="1">
      <alignment/>
    </xf>
    <xf numFmtId="168" fontId="21" fillId="0" borderId="0" xfId="0" applyNumberFormat="1" applyFont="1" applyAlignment="1">
      <alignment/>
    </xf>
    <xf numFmtId="168" fontId="21" fillId="0" borderId="0" xfId="15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168" fontId="10" fillId="0" borderId="0" xfId="15" applyNumberFormat="1" applyFont="1" applyAlignment="1">
      <alignment/>
    </xf>
    <xf numFmtId="168" fontId="21" fillId="0" borderId="0" xfId="0" applyNumberFormat="1" applyFont="1" applyAlignment="1">
      <alignment/>
    </xf>
    <xf numFmtId="0" fontId="23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37" fontId="0" fillId="0" borderId="0" xfId="0" applyNumberFormat="1" applyAlignment="1">
      <alignment horizontal="center"/>
    </xf>
    <xf numFmtId="43" fontId="10" fillId="0" borderId="19" xfId="15" applyFont="1" applyBorder="1" applyAlignment="1">
      <alignment/>
    </xf>
    <xf numFmtId="15" fontId="10" fillId="0" borderId="0" xfId="0" applyNumberFormat="1" applyFont="1" applyAlignment="1">
      <alignment/>
    </xf>
    <xf numFmtId="0" fontId="0" fillId="0" borderId="16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15" fontId="0" fillId="0" borderId="11" xfId="0" applyNumberFormat="1" applyBorder="1" applyAlignment="1">
      <alignment horizontal="center"/>
    </xf>
    <xf numFmtId="0" fontId="25" fillId="0" borderId="0" xfId="0" applyFont="1" applyAlignment="1">
      <alignment/>
    </xf>
    <xf numFmtId="37" fontId="0" fillId="0" borderId="0" xfId="0" applyNumberFormat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15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9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169" fontId="0" fillId="0" borderId="0" xfId="15" applyNumberFormat="1" applyAlignment="1">
      <alignment/>
    </xf>
    <xf numFmtId="179" fontId="10" fillId="0" borderId="0" xfId="15" applyNumberFormat="1" applyAlignment="1">
      <alignment/>
    </xf>
    <xf numFmtId="9" fontId="10" fillId="0" borderId="13" xfId="21" applyNumberFormat="1" applyBorder="1" applyAlignment="1">
      <alignment horizontal="center"/>
    </xf>
    <xf numFmtId="168" fontId="21" fillId="0" borderId="13" xfId="15" applyNumberFormat="1" applyFont="1" applyBorder="1" applyAlignment="1">
      <alignment/>
    </xf>
    <xf numFmtId="0" fontId="13" fillId="0" borderId="4" xfId="0" applyFont="1" applyBorder="1" applyAlignment="1">
      <alignment horizontal="center"/>
    </xf>
    <xf numFmtId="168" fontId="10" fillId="0" borderId="9" xfId="15" applyNumberFormat="1" applyFont="1" applyBorder="1" applyAlignment="1">
      <alignment/>
    </xf>
    <xf numFmtId="0" fontId="0" fillId="0" borderId="0" xfId="0" applyFont="1" applyAlignment="1">
      <alignment/>
    </xf>
    <xf numFmtId="43" fontId="0" fillId="0" borderId="1" xfId="15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168" fontId="10" fillId="0" borderId="4" xfId="15" applyNumberFormat="1" applyBorder="1" applyAlignment="1">
      <alignment/>
    </xf>
    <xf numFmtId="168" fontId="10" fillId="0" borderId="2" xfId="15" applyNumberFormat="1" applyBorder="1" applyAlignment="1">
      <alignment/>
    </xf>
    <xf numFmtId="0" fontId="15" fillId="0" borderId="1" xfId="0" applyFont="1" applyBorder="1" applyAlignment="1">
      <alignment horizontal="center"/>
    </xf>
    <xf numFmtId="169" fontId="29" fillId="0" borderId="1" xfId="15" applyNumberFormat="1" applyFont="1" applyBorder="1" applyAlignment="1">
      <alignment/>
    </xf>
    <xf numFmtId="169" fontId="17" fillId="0" borderId="1" xfId="15" applyNumberFormat="1" applyFont="1" applyBorder="1" applyAlignment="1">
      <alignment/>
    </xf>
    <xf numFmtId="169" fontId="15" fillId="0" borderId="8" xfId="15" applyNumberFormat="1" applyFont="1" applyBorder="1" applyAlignment="1">
      <alignment/>
    </xf>
    <xf numFmtId="168" fontId="15" fillId="0" borderId="8" xfId="0" applyNumberFormat="1" applyFont="1" applyBorder="1" applyAlignment="1">
      <alignment/>
    </xf>
    <xf numFmtId="168" fontId="15" fillId="0" borderId="8" xfId="15" applyNumberFormat="1" applyFont="1" applyBorder="1" applyAlignment="1">
      <alignment/>
    </xf>
    <xf numFmtId="169" fontId="0" fillId="0" borderId="1" xfId="15" applyNumberFormat="1" applyBorder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69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168" fontId="10" fillId="0" borderId="0" xfId="15" applyNumberFormat="1" applyAlignment="1">
      <alignment horizontal="center" wrapText="1"/>
    </xf>
    <xf numFmtId="168" fontId="21" fillId="0" borderId="0" xfId="15" applyNumberFormat="1" applyFont="1" applyAlignment="1">
      <alignment horizontal="center"/>
    </xf>
    <xf numFmtId="169" fontId="29" fillId="0" borderId="0" xfId="15" applyNumberFormat="1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/>
    </xf>
    <xf numFmtId="168" fontId="31" fillId="0" borderId="0" xfId="0" applyNumberFormat="1" applyFont="1" applyAlignment="1">
      <alignment/>
    </xf>
    <xf numFmtId="168" fontId="4" fillId="0" borderId="0" xfId="15" applyNumberFormat="1" applyFont="1" applyAlignment="1">
      <alignment horizontal="center"/>
    </xf>
    <xf numFmtId="37" fontId="9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168" fontId="9" fillId="0" borderId="9" xfId="0" applyNumberFormat="1" applyFont="1" applyBorder="1" applyAlignment="1">
      <alignment/>
    </xf>
    <xf numFmtId="169" fontId="21" fillId="0" borderId="0" xfId="15" applyNumberFormat="1" applyFont="1" applyAlignment="1">
      <alignment/>
    </xf>
    <xf numFmtId="169" fontId="0" fillId="0" borderId="17" xfId="0" applyNumberFormat="1" applyBorder="1" applyAlignment="1">
      <alignment/>
    </xf>
    <xf numFmtId="169" fontId="0" fillId="0" borderId="9" xfId="0" applyNumberFormat="1" applyBorder="1" applyAlignment="1">
      <alignment/>
    </xf>
    <xf numFmtId="169" fontId="0" fillId="0" borderId="19" xfId="0" applyNumberFormat="1" applyBorder="1" applyAlignment="1">
      <alignment/>
    </xf>
    <xf numFmtId="43" fontId="0" fillId="0" borderId="19" xfId="0" applyNumberFormat="1" applyBorder="1" applyAlignment="1">
      <alignment/>
    </xf>
    <xf numFmtId="41" fontId="0" fillId="0" borderId="17" xfId="0" applyNumberFormat="1" applyBorder="1" applyAlignment="1">
      <alignment/>
    </xf>
    <xf numFmtId="169" fontId="0" fillId="0" borderId="4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0" fontId="14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41" fontId="0" fillId="0" borderId="4" xfId="0" applyNumberFormat="1" applyBorder="1" applyAlignment="1">
      <alignment/>
    </xf>
    <xf numFmtId="169" fontId="0" fillId="0" borderId="13" xfId="0" applyNumberFormat="1" applyBorder="1" applyAlignment="1">
      <alignment/>
    </xf>
    <xf numFmtId="0" fontId="3" fillId="0" borderId="0" xfId="0" applyFont="1" applyAlignment="1">
      <alignment horizontal="center" vertical="center" wrapText="1"/>
    </xf>
    <xf numFmtId="37" fontId="2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9" fontId="0" fillId="0" borderId="9" xfId="15" applyNumberFormat="1" applyBorder="1" applyAlignment="1">
      <alignment/>
    </xf>
    <xf numFmtId="0" fontId="0" fillId="0" borderId="0" xfId="0" applyAlignment="1" quotePrefix="1">
      <alignment horizontal="center"/>
    </xf>
    <xf numFmtId="0" fontId="4" fillId="0" borderId="13" xfId="0" applyFont="1" applyBorder="1" applyAlignment="1">
      <alignment horizontal="center" wrapText="1"/>
    </xf>
    <xf numFmtId="169" fontId="10" fillId="0" borderId="14" xfId="0" applyNumberFormat="1" applyFont="1" applyBorder="1" applyAlignment="1">
      <alignment horizontal="center"/>
    </xf>
    <xf numFmtId="0" fontId="0" fillId="0" borderId="15" xfId="0" applyBorder="1" applyAlignment="1" quotePrefix="1">
      <alignment horizontal="center"/>
    </xf>
    <xf numFmtId="15" fontId="0" fillId="0" borderId="18" xfId="0" applyNumberForma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15" applyAlignment="1">
      <alignment/>
    </xf>
    <xf numFmtId="169" fontId="0" fillId="0" borderId="4" xfId="15" applyNumberFormat="1" applyFill="1" applyBorder="1" applyAlignment="1">
      <alignment/>
    </xf>
    <xf numFmtId="169" fontId="0" fillId="0" borderId="1" xfId="15" applyNumberFormat="1" applyFill="1" applyBorder="1" applyAlignment="1">
      <alignment/>
    </xf>
    <xf numFmtId="169" fontId="0" fillId="0" borderId="2" xfId="15" applyNumberFormat="1" applyFill="1" applyBorder="1" applyAlignment="1">
      <alignment/>
    </xf>
    <xf numFmtId="169" fontId="0" fillId="0" borderId="17" xfId="15" applyNumberFormat="1" applyFill="1" applyBorder="1" applyAlignment="1">
      <alignment/>
    </xf>
    <xf numFmtId="169" fontId="0" fillId="0" borderId="13" xfId="0" applyNumberFormat="1" applyFill="1" applyBorder="1" applyAlignment="1">
      <alignment/>
    </xf>
    <xf numFmtId="169" fontId="0" fillId="0" borderId="9" xfId="0" applyNumberFormat="1" applyFill="1" applyBorder="1" applyAlignment="1">
      <alignment/>
    </xf>
    <xf numFmtId="169" fontId="0" fillId="0" borderId="1" xfId="0" applyNumberFormat="1" applyFill="1" applyBorder="1" applyAlignment="1">
      <alignment/>
    </xf>
    <xf numFmtId="169" fontId="0" fillId="0" borderId="2" xfId="15" applyNumberFormat="1" applyFont="1" applyFill="1" applyBorder="1" applyAlignment="1">
      <alignment/>
    </xf>
    <xf numFmtId="169" fontId="0" fillId="0" borderId="15" xfId="0" applyNumberFormat="1" applyFill="1" applyBorder="1" applyAlignment="1">
      <alignment/>
    </xf>
    <xf numFmtId="169" fontId="0" fillId="0" borderId="17" xfId="0" applyNumberFormat="1" applyFill="1" applyBorder="1" applyAlignment="1">
      <alignment/>
    </xf>
    <xf numFmtId="169" fontId="0" fillId="0" borderId="13" xfId="15" applyNumberFormat="1" applyFill="1" applyBorder="1" applyAlignment="1">
      <alignment/>
    </xf>
    <xf numFmtId="169" fontId="0" fillId="0" borderId="19" xfId="0" applyNumberForma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Summary%20Results%202007\3rd%20quarter%20ended%2031.12.2006\QLFeed%20&amp;%20QLR%20consol-(3rd%20Qtr%2031.12.06)-F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Summary%20results%202005\4th%20qtr%2031.3.2005\QL%20qtr%20announcement-1.4.04%20to%2031.3.2005-26.5.05-Y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Summary%20Results%202007\4th%20quarter%20ended%2031.3.2007\KPMG%2031.3.2007%20Consolidation%20AWP\QLFeed%20%20QLR%20consol%20BS%20PL%202007%20(with%20QLR)%20(YEE)-draft%20final-19.5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PL-30.9.06"/>
      <sheetName val="Consol BS-30.9.2006"/>
      <sheetName val="F6.05-Profit &amp; Loss2006"/>
      <sheetName val="F6.04-Balance sheet 2006"/>
      <sheetName val="Permanent adjm (QLF)"/>
      <sheetName val="Current adjm (QLF)"/>
      <sheetName val="Current adjm  (2)(QLF)"/>
      <sheetName val="Permanent adjm (QLRE)"/>
      <sheetName val="Current adjm (QLRE)"/>
      <sheetName val="Current adjm(2) (QLRE)"/>
    </sheetNames>
    <sheetDataSet>
      <sheetData sheetId="0">
        <row r="49">
          <cell r="AF49">
            <v>-14255999.999999996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-31.3.2005-final"/>
      <sheetName val="KLSE-Qtrly Notes-31.3.2005-fina"/>
      <sheetName val="Notes to IFS-31.3.2005-final"/>
      <sheetName val="Condensed CFS-31.3.2005-final"/>
      <sheetName val="Condensed BS-31.3.2005-final"/>
      <sheetName val="Condensed Equity-31.3.2005-fina"/>
    </sheetNames>
    <sheetDataSet>
      <sheetData sheetId="0">
        <row r="44">
          <cell r="F44" t="str">
            <v>NA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6.05-Profit &amp; Loss"/>
      <sheetName val="F6.04-Balance sheet"/>
      <sheetName val="B5- AR P &amp; L"/>
      <sheetName val="B5-AR Balance Sheet"/>
      <sheetName val="Permanent adjm (QLF)"/>
      <sheetName val="Current adjm (QLF)"/>
      <sheetName val="Current adjm  (2)(QLF)"/>
      <sheetName val="Permanent adjm (QLRE)"/>
      <sheetName val="Current adjm (QLRE)"/>
      <sheetName val="Current adjm(2) (QLRE)"/>
    </sheetNames>
    <sheetDataSet>
      <sheetData sheetId="0">
        <row r="39">
          <cell r="AG39">
            <v>-8544732.77</v>
          </cell>
        </row>
        <row r="44">
          <cell r="AG44">
            <v>-5336231.293493939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37">
      <selection activeCell="M50" sqref="M50"/>
    </sheetView>
  </sheetViews>
  <sheetFormatPr defaultColWidth="9.140625" defaultRowHeight="12.75"/>
  <cols>
    <col min="7" max="7" width="15.28125" style="0" customWidth="1"/>
    <col min="8" max="8" width="11.8515625" style="0" customWidth="1"/>
    <col min="10" max="10" width="11.28125" style="0" customWidth="1"/>
    <col min="11" max="11" width="9.140625" style="227" customWidth="1"/>
  </cols>
  <sheetData>
    <row r="1" ht="18.75">
      <c r="A1" s="49" t="s">
        <v>25</v>
      </c>
    </row>
    <row r="2" ht="15.75">
      <c r="A2" s="10" t="s">
        <v>3</v>
      </c>
    </row>
    <row r="3" ht="15.75">
      <c r="A3" s="11"/>
    </row>
    <row r="4" ht="18">
      <c r="A4" s="3" t="s">
        <v>1</v>
      </c>
    </row>
    <row r="6" ht="18.75">
      <c r="A6" s="51" t="s">
        <v>326</v>
      </c>
    </row>
    <row r="7" spans="1:10" ht="18.75">
      <c r="A7" s="51"/>
      <c r="J7" s="52"/>
    </row>
    <row r="8" spans="8:10" ht="14.25">
      <c r="H8" s="52" t="s">
        <v>27</v>
      </c>
      <c r="I8" s="52"/>
      <c r="J8" s="52" t="s">
        <v>27</v>
      </c>
    </row>
    <row r="9" spans="7:10" ht="14.25">
      <c r="G9" s="53"/>
      <c r="H9" s="52" t="s">
        <v>315</v>
      </c>
      <c r="I9" s="54"/>
      <c r="J9" s="52" t="s">
        <v>182</v>
      </c>
    </row>
    <row r="10" spans="8:10" ht="14.25">
      <c r="H10" s="52" t="s">
        <v>2</v>
      </c>
      <c r="I10" s="52"/>
      <c r="J10" s="52" t="s">
        <v>2</v>
      </c>
    </row>
    <row r="11" spans="2:10" ht="20.25">
      <c r="B11" s="175" t="s">
        <v>189</v>
      </c>
      <c r="J11" s="52" t="s">
        <v>192</v>
      </c>
    </row>
    <row r="13" spans="2:10" ht="18.75">
      <c r="B13" s="165" t="s">
        <v>28</v>
      </c>
      <c r="H13" s="216">
        <v>279871</v>
      </c>
      <c r="J13" s="229">
        <v>245344</v>
      </c>
    </row>
    <row r="14" spans="2:10" ht="18.75">
      <c r="B14" s="165" t="s">
        <v>190</v>
      </c>
      <c r="H14" s="212">
        <v>16580</v>
      </c>
      <c r="J14" s="230">
        <v>9390</v>
      </c>
    </row>
    <row r="15" spans="2:10" ht="18.75">
      <c r="B15" s="165" t="s">
        <v>191</v>
      </c>
      <c r="H15" s="212">
        <v>14578</v>
      </c>
      <c r="J15" s="230">
        <v>13104</v>
      </c>
    </row>
    <row r="16" spans="2:10" ht="18.75">
      <c r="B16" s="165" t="s">
        <v>310</v>
      </c>
      <c r="H16" s="212">
        <f>47349+2092</f>
        <v>49441</v>
      </c>
      <c r="J16" s="230">
        <v>32729</v>
      </c>
    </row>
    <row r="17" spans="2:10" ht="18.75">
      <c r="B17" s="165" t="s">
        <v>181</v>
      </c>
      <c r="H17" s="212">
        <v>2667</v>
      </c>
      <c r="J17" s="230">
        <v>2583</v>
      </c>
    </row>
    <row r="18" spans="2:10" ht="18.75">
      <c r="B18" s="165" t="s">
        <v>30</v>
      </c>
      <c r="H18" s="212">
        <v>427</v>
      </c>
      <c r="J18" s="230">
        <v>496</v>
      </c>
    </row>
    <row r="19" spans="2:10" ht="18.75">
      <c r="B19" s="165" t="s">
        <v>29</v>
      </c>
      <c r="H19" s="212">
        <v>3449</v>
      </c>
      <c r="J19" s="230">
        <v>3762</v>
      </c>
    </row>
    <row r="20" spans="2:10" ht="18.75">
      <c r="B20" s="165" t="s">
        <v>293</v>
      </c>
      <c r="H20" s="212">
        <v>103</v>
      </c>
      <c r="J20" s="230">
        <v>103</v>
      </c>
    </row>
    <row r="21" spans="2:10" ht="18.75">
      <c r="B21" s="165" t="s">
        <v>186</v>
      </c>
      <c r="H21" s="213">
        <v>61</v>
      </c>
      <c r="J21" s="231">
        <v>215</v>
      </c>
    </row>
    <row r="22" spans="2:10" ht="18">
      <c r="B22" s="3" t="s">
        <v>193</v>
      </c>
      <c r="H22" s="210">
        <f>SUM(H13:H21)</f>
        <v>367177</v>
      </c>
      <c r="J22" s="232">
        <f>SUM(J13:J21)</f>
        <v>307726</v>
      </c>
    </row>
    <row r="23" ht="12.75">
      <c r="J23" s="227"/>
    </row>
    <row r="24" spans="2:10" ht="20.25">
      <c r="B24" s="177" t="s">
        <v>31</v>
      </c>
      <c r="J24" s="227"/>
    </row>
    <row r="25" spans="2:10" ht="18">
      <c r="B25" s="176" t="s">
        <v>32</v>
      </c>
      <c r="H25" s="211">
        <v>93561</v>
      </c>
      <c r="J25" s="229">
        <v>103158</v>
      </c>
    </row>
    <row r="26" spans="2:10" ht="18">
      <c r="B26" s="176" t="s">
        <v>194</v>
      </c>
      <c r="H26" s="212">
        <v>15615</v>
      </c>
      <c r="J26" s="230">
        <v>11794</v>
      </c>
    </row>
    <row r="27" spans="2:10" ht="18">
      <c r="B27" s="176" t="s">
        <v>346</v>
      </c>
      <c r="H27" s="212">
        <v>92568</v>
      </c>
      <c r="J27" s="230">
        <v>91744</v>
      </c>
    </row>
    <row r="28" spans="2:10" ht="18">
      <c r="B28" s="176" t="s">
        <v>347</v>
      </c>
      <c r="H28" s="212">
        <f>74300+537</f>
        <v>74837</v>
      </c>
      <c r="J28" s="230">
        <v>42736</v>
      </c>
    </row>
    <row r="29" spans="2:10" ht="18">
      <c r="B29" s="176" t="s">
        <v>195</v>
      </c>
      <c r="H29" s="213">
        <v>28312</v>
      </c>
      <c r="J29" s="231">
        <v>25985</v>
      </c>
    </row>
    <row r="30" spans="8:10" ht="12.75">
      <c r="H30" s="217">
        <f>SUM(H25:H29)</f>
        <v>304893</v>
      </c>
      <c r="J30" s="233">
        <f>SUM(J25:J29)</f>
        <v>275417</v>
      </c>
    </row>
    <row r="31" spans="2:10" ht="21" thickBot="1">
      <c r="B31" s="175" t="s">
        <v>197</v>
      </c>
      <c r="H31" s="207">
        <f>SUM(H30+H22)</f>
        <v>672070</v>
      </c>
      <c r="J31" s="234">
        <f>SUM(J30+J22)</f>
        <v>583143</v>
      </c>
    </row>
    <row r="32" ht="13.5" thickTop="1">
      <c r="J32" s="227"/>
    </row>
    <row r="33" spans="2:10" ht="18.75">
      <c r="B33" s="51"/>
      <c r="J33" s="227"/>
    </row>
    <row r="34" spans="2:10" ht="20.25">
      <c r="B34" s="175" t="s">
        <v>198</v>
      </c>
      <c r="J34" s="227"/>
    </row>
    <row r="35" ht="12.75">
      <c r="J35" s="227"/>
    </row>
    <row r="36" spans="2:10" ht="20.25">
      <c r="B36" s="175" t="s">
        <v>204</v>
      </c>
      <c r="J36" s="227"/>
    </row>
    <row r="37" spans="2:10" ht="15">
      <c r="B37" s="9" t="s">
        <v>205</v>
      </c>
      <c r="H37" s="211">
        <v>110000</v>
      </c>
      <c r="J37" s="229">
        <v>110000</v>
      </c>
    </row>
    <row r="38" spans="2:10" ht="15">
      <c r="B38" s="9" t="s">
        <v>206</v>
      </c>
      <c r="H38" s="213">
        <v>186915</v>
      </c>
      <c r="J38" s="231">
        <v>138817</v>
      </c>
    </row>
    <row r="39" spans="2:10" ht="18.75">
      <c r="B39" s="51" t="s">
        <v>199</v>
      </c>
      <c r="H39" s="212">
        <f>SUM(H37:H38)</f>
        <v>296915</v>
      </c>
      <c r="J39" s="235">
        <f>SUM(J37:J38)</f>
        <v>248817</v>
      </c>
    </row>
    <row r="40" spans="2:10" ht="15">
      <c r="B40" s="9" t="s">
        <v>207</v>
      </c>
      <c r="H40" s="213">
        <v>25501</v>
      </c>
      <c r="J40" s="236">
        <f>SUM('Condensed Equity-31.3.2007-fina'!J14)</f>
        <v>20746</v>
      </c>
    </row>
    <row r="41" spans="2:10" ht="20.25">
      <c r="B41" s="175" t="s">
        <v>200</v>
      </c>
      <c r="H41" s="206">
        <f>SUM(H39:H40)</f>
        <v>322416</v>
      </c>
      <c r="J41" s="237">
        <f>SUM(J39:J40)</f>
        <v>269563</v>
      </c>
    </row>
    <row r="42" ht="12.75">
      <c r="J42" s="227"/>
    </row>
    <row r="43" spans="2:10" ht="20.25">
      <c r="B43" s="175" t="s">
        <v>201</v>
      </c>
      <c r="J43" s="227"/>
    </row>
    <row r="44" spans="2:10" ht="15">
      <c r="B44" s="9" t="s">
        <v>208</v>
      </c>
      <c r="H44" s="211">
        <v>61624</v>
      </c>
      <c r="J44" s="229">
        <v>65587</v>
      </c>
    </row>
    <row r="45" spans="2:10" ht="15">
      <c r="B45" s="9" t="s">
        <v>209</v>
      </c>
      <c r="H45" s="213">
        <v>26151</v>
      </c>
      <c r="J45" s="231">
        <v>24940</v>
      </c>
    </row>
    <row r="46" spans="2:10" ht="15">
      <c r="B46" s="59"/>
      <c r="F46" s="60"/>
      <c r="G46" s="55"/>
      <c r="H46" s="206">
        <f>SUM(H44:H45)</f>
        <v>87775</v>
      </c>
      <c r="J46" s="238">
        <f>SUM(J44:J45)</f>
        <v>90527</v>
      </c>
    </row>
    <row r="47" spans="2:10" ht="15">
      <c r="B47" s="61"/>
      <c r="J47" s="227"/>
    </row>
    <row r="48" spans="2:10" ht="20.25">
      <c r="B48" s="177" t="s">
        <v>33</v>
      </c>
      <c r="J48" s="227"/>
    </row>
    <row r="49" spans="2:10" ht="15">
      <c r="B49" s="9" t="s">
        <v>210</v>
      </c>
      <c r="H49" s="211">
        <f>55466+2092</f>
        <v>57558</v>
      </c>
      <c r="J49" s="229">
        <v>59997</v>
      </c>
    </row>
    <row r="50" spans="2:10" ht="15">
      <c r="B50" s="9" t="s">
        <v>211</v>
      </c>
      <c r="H50" s="212">
        <v>203203</v>
      </c>
      <c r="J50" s="230">
        <v>161907</v>
      </c>
    </row>
    <row r="51" spans="2:10" ht="15">
      <c r="B51" s="9" t="s">
        <v>212</v>
      </c>
      <c r="H51" s="213">
        <v>1118</v>
      </c>
      <c r="J51" s="231">
        <v>1149</v>
      </c>
    </row>
    <row r="52" spans="6:10" ht="12.75">
      <c r="F52" s="228"/>
      <c r="H52" s="217">
        <f>SUM(H49:H51)</f>
        <v>261879</v>
      </c>
      <c r="J52" s="239">
        <f>SUM(J49:J51)</f>
        <v>223053</v>
      </c>
    </row>
    <row r="53" spans="2:10" ht="20.25">
      <c r="B53" s="175" t="s">
        <v>202</v>
      </c>
      <c r="H53" s="206">
        <f>SUM(H52+H46)</f>
        <v>349654</v>
      </c>
      <c r="J53" s="238">
        <f>SUM(J52+J46)</f>
        <v>313580</v>
      </c>
    </row>
    <row r="54" spans="2:10" ht="21" thickBot="1">
      <c r="B54" s="175" t="s">
        <v>203</v>
      </c>
      <c r="H54" s="208">
        <f>SUM(H53+H41)</f>
        <v>672070</v>
      </c>
      <c r="J54" s="240">
        <f>SUM(J53+J41)</f>
        <v>583143</v>
      </c>
    </row>
    <row r="55" ht="13.5" thickTop="1">
      <c r="J55" s="227"/>
    </row>
    <row r="56" spans="2:10" ht="13.5" thickBot="1">
      <c r="B56" t="s">
        <v>185</v>
      </c>
      <c r="H56" s="209">
        <f>SUM(H39)/220000</f>
        <v>1.3496136363636364</v>
      </c>
      <c r="J56" s="241">
        <f>SUM(J39)/220000</f>
        <v>1.1309863636363637</v>
      </c>
    </row>
    <row r="57" ht="13.5" thickTop="1"/>
    <row r="58" spans="8:10" ht="12.75">
      <c r="H58" s="190">
        <f>SUM(H31-H54)</f>
        <v>0</v>
      </c>
      <c r="J58" s="190">
        <f>SUM(J31-J54)</f>
        <v>0</v>
      </c>
    </row>
    <row r="59" ht="14.25">
      <c r="B59" s="5"/>
    </row>
    <row r="60" spans="8:10" ht="17.25" hidden="1">
      <c r="H60" s="64" t="e">
        <f>SUM(H40-#REF!)</f>
        <v>#REF!</v>
      </c>
      <c r="I60" s="64"/>
      <c r="J60" s="64" t="e">
        <f>SUM(J40-#REF!)</f>
        <v>#REF!</v>
      </c>
    </row>
    <row r="62" ht="15.75">
      <c r="A62" s="11" t="s">
        <v>196</v>
      </c>
    </row>
    <row r="63" ht="15.75">
      <c r="A63" s="11" t="s">
        <v>294</v>
      </c>
    </row>
    <row r="64" spans="8:10" ht="15">
      <c r="H64" s="168"/>
      <c r="I64" s="60"/>
      <c r="J64" s="7"/>
    </row>
  </sheetData>
  <printOptions/>
  <pageMargins left="0.75" right="0.75" top="1" bottom="1" header="0.5" footer="0.5"/>
  <pageSetup fitToHeight="1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0">
      <pane xSplit="5" ySplit="7" topLeftCell="I17" activePane="bottomRight" state="frozen"/>
      <selection pane="topLeft" activeCell="A10" sqref="A10"/>
      <selection pane="topRight" activeCell="F10" sqref="F10"/>
      <selection pane="bottomLeft" activeCell="A17" sqref="A17"/>
      <selection pane="bottomRight" activeCell="L32" sqref="L32"/>
    </sheetView>
  </sheetViews>
  <sheetFormatPr defaultColWidth="9.140625" defaultRowHeight="12.75"/>
  <cols>
    <col min="5" max="5" width="16.00390625" style="0" customWidth="1"/>
    <col min="6" max="6" width="20.8515625" style="0" customWidth="1"/>
    <col min="7" max="7" width="6.00390625" style="0" customWidth="1"/>
    <col min="8" max="8" width="18.00390625" style="0" customWidth="1"/>
    <col min="9" max="9" width="3.00390625" style="0" customWidth="1"/>
    <col min="10" max="10" width="18.28125" style="0" customWidth="1"/>
    <col min="11" max="11" width="5.57421875" style="0" customWidth="1"/>
    <col min="12" max="12" width="23.00390625" style="0" customWidth="1"/>
  </cols>
  <sheetData>
    <row r="1" spans="1:12" ht="18.75">
      <c r="A1" s="4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>
      <c r="A2" s="10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>
      <c r="A4" s="3" t="s">
        <v>313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.7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.75">
      <c r="A7" s="12" t="s">
        <v>317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5.75">
      <c r="A8" s="12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215"/>
      <c r="G9" s="9"/>
      <c r="H9" s="214" t="s">
        <v>192</v>
      </c>
      <c r="I9" s="9"/>
      <c r="J9" s="215"/>
      <c r="K9" s="9"/>
      <c r="L9" s="214" t="s">
        <v>192</v>
      </c>
    </row>
    <row r="10" spans="1:12" ht="15.75">
      <c r="A10" s="11"/>
      <c r="B10" s="11"/>
      <c r="C10" s="11"/>
      <c r="D10" s="11"/>
      <c r="E10" s="11"/>
      <c r="F10" s="242" t="s">
        <v>4</v>
      </c>
      <c r="G10" s="243"/>
      <c r="H10" s="244"/>
      <c r="I10" s="10"/>
      <c r="J10" s="242" t="s">
        <v>5</v>
      </c>
      <c r="K10" s="243"/>
      <c r="L10" s="244"/>
    </row>
    <row r="11" spans="1:12" ht="15.75">
      <c r="A11" s="11"/>
      <c r="B11" s="11"/>
      <c r="C11" s="11"/>
      <c r="D11" s="11"/>
      <c r="E11" s="11"/>
      <c r="F11" s="13" t="s">
        <v>6</v>
      </c>
      <c r="G11" s="14"/>
      <c r="H11" s="14" t="s">
        <v>7</v>
      </c>
      <c r="I11" s="10"/>
      <c r="J11" s="14" t="s">
        <v>6</v>
      </c>
      <c r="K11" s="15"/>
      <c r="L11" s="14" t="s">
        <v>8</v>
      </c>
    </row>
    <row r="12" spans="1:12" ht="15.75">
      <c r="A12" s="11"/>
      <c r="B12" s="11"/>
      <c r="C12" s="11"/>
      <c r="D12" s="11"/>
      <c r="E12" s="11"/>
      <c r="F12" s="16" t="s">
        <v>9</v>
      </c>
      <c r="G12" s="17"/>
      <c r="H12" s="17" t="s">
        <v>9</v>
      </c>
      <c r="I12" s="10"/>
      <c r="J12" s="19" t="s">
        <v>9</v>
      </c>
      <c r="K12" s="18"/>
      <c r="L12" s="19" t="s">
        <v>10</v>
      </c>
    </row>
    <row r="13" spans="1:12" ht="15.75">
      <c r="A13" s="11"/>
      <c r="B13" s="11"/>
      <c r="C13" s="11"/>
      <c r="D13" s="11"/>
      <c r="E13" s="11"/>
      <c r="F13" s="20" t="s">
        <v>318</v>
      </c>
      <c r="G13" s="21"/>
      <c r="H13" s="171" t="s">
        <v>318</v>
      </c>
      <c r="I13" s="10"/>
      <c r="J13" s="14" t="s">
        <v>11</v>
      </c>
      <c r="K13" s="15"/>
      <c r="L13" s="14" t="s">
        <v>12</v>
      </c>
    </row>
    <row r="14" spans="1:12" ht="15.75">
      <c r="A14" s="11"/>
      <c r="B14" s="11"/>
      <c r="C14" s="11"/>
      <c r="D14" s="11"/>
      <c r="E14" s="11"/>
      <c r="F14" s="13" t="s">
        <v>319</v>
      </c>
      <c r="G14" s="21"/>
      <c r="H14" s="19" t="s">
        <v>320</v>
      </c>
      <c r="I14" s="10"/>
      <c r="J14" s="19" t="s">
        <v>214</v>
      </c>
      <c r="K14" s="18"/>
      <c r="L14" s="19" t="s">
        <v>26</v>
      </c>
    </row>
    <row r="15" spans="1:12" ht="15.75">
      <c r="A15" s="11"/>
      <c r="B15" s="11"/>
      <c r="C15" s="11"/>
      <c r="D15" s="11"/>
      <c r="E15" s="11"/>
      <c r="F15" s="22" t="s">
        <v>315</v>
      </c>
      <c r="G15" s="18"/>
      <c r="H15" s="23" t="s">
        <v>182</v>
      </c>
      <c r="I15" s="10"/>
      <c r="J15" s="23" t="s">
        <v>315</v>
      </c>
      <c r="K15" s="18"/>
      <c r="L15" s="23" t="s">
        <v>182</v>
      </c>
    </row>
    <row r="16" spans="1:12" ht="15.75">
      <c r="A16" s="11"/>
      <c r="B16" s="11"/>
      <c r="C16" s="11"/>
      <c r="D16" s="11"/>
      <c r="E16" s="11"/>
      <c r="F16" s="24" t="s">
        <v>2</v>
      </c>
      <c r="G16" s="25"/>
      <c r="H16" s="25" t="s">
        <v>2</v>
      </c>
      <c r="I16" s="10"/>
      <c r="J16" s="25" t="s">
        <v>2</v>
      </c>
      <c r="K16" s="26"/>
      <c r="L16" s="17" t="s">
        <v>2</v>
      </c>
    </row>
    <row r="17" spans="1:12" ht="15.75">
      <c r="A17" s="11"/>
      <c r="B17" s="11"/>
      <c r="C17" s="11"/>
      <c r="D17" s="11"/>
      <c r="E17" s="11"/>
      <c r="F17" s="27"/>
      <c r="G17" s="27"/>
      <c r="H17" s="28"/>
      <c r="I17" s="29"/>
      <c r="J17" s="180"/>
      <c r="K17" s="30"/>
      <c r="L17" s="30"/>
    </row>
    <row r="18" spans="1:12" ht="15.75">
      <c r="A18" s="11"/>
      <c r="B18" s="11"/>
      <c r="C18" s="11"/>
      <c r="D18" s="11"/>
      <c r="E18" s="11"/>
      <c r="F18" s="30"/>
      <c r="G18" s="30"/>
      <c r="H18" s="30"/>
      <c r="I18" s="11"/>
      <c r="J18" s="30"/>
      <c r="K18" s="30"/>
      <c r="L18" s="30"/>
    </row>
    <row r="19" spans="1:12" ht="18">
      <c r="A19" s="11"/>
      <c r="B19" s="12" t="s">
        <v>13</v>
      </c>
      <c r="C19" s="11"/>
      <c r="D19" s="11"/>
      <c r="E19" s="11"/>
      <c r="F19" s="31">
        <v>265999</v>
      </c>
      <c r="G19" s="30"/>
      <c r="H19" s="31">
        <v>238695</v>
      </c>
      <c r="I19" s="11"/>
      <c r="J19" s="31">
        <v>1118518</v>
      </c>
      <c r="K19" s="32"/>
      <c r="L19" s="31">
        <v>1010545</v>
      </c>
    </row>
    <row r="20" spans="1:12" ht="15.75">
      <c r="A20" s="11"/>
      <c r="B20" s="12"/>
      <c r="C20" s="11"/>
      <c r="D20" s="11"/>
      <c r="E20" s="11"/>
      <c r="F20" s="30"/>
      <c r="G20" s="30"/>
      <c r="H20" s="33"/>
      <c r="I20" s="11"/>
      <c r="J20" s="32"/>
      <c r="K20" s="32"/>
      <c r="L20" s="33"/>
    </row>
    <row r="21" spans="1:12" ht="15.75">
      <c r="A21" s="11"/>
      <c r="B21" s="12"/>
      <c r="C21" s="11"/>
      <c r="D21" s="11"/>
      <c r="E21" s="11"/>
      <c r="F21" s="30"/>
      <c r="G21" s="30"/>
      <c r="H21" s="33"/>
      <c r="I21" s="11"/>
      <c r="J21" s="32"/>
      <c r="K21" s="32"/>
      <c r="L21" s="33"/>
    </row>
    <row r="22" spans="1:12" ht="15.75">
      <c r="A22" s="11"/>
      <c r="B22" s="12" t="s">
        <v>14</v>
      </c>
      <c r="C22" s="11"/>
      <c r="D22" s="11"/>
      <c r="E22" s="11"/>
      <c r="F22" s="33">
        <f>SUM(F32-F28-F24-F26-F30)</f>
        <v>29882</v>
      </c>
      <c r="G22" s="30"/>
      <c r="H22" s="33">
        <v>21049</v>
      </c>
      <c r="I22" s="11"/>
      <c r="J22" s="33">
        <f>SUM(J32-J28-J24-J26-J30)</f>
        <v>112271</v>
      </c>
      <c r="K22" s="32"/>
      <c r="L22" s="33">
        <v>89738</v>
      </c>
    </row>
    <row r="23" spans="1:12" ht="15.75">
      <c r="A23" s="11"/>
      <c r="B23" s="12"/>
      <c r="C23" s="11"/>
      <c r="D23" s="11"/>
      <c r="E23" s="11"/>
      <c r="F23" s="30"/>
      <c r="G23" s="30"/>
      <c r="H23" s="33"/>
      <c r="I23" s="11"/>
      <c r="J23" s="32"/>
      <c r="K23" s="32"/>
      <c r="L23" s="33"/>
    </row>
    <row r="24" spans="1:12" ht="15.75">
      <c r="A24" s="11"/>
      <c r="B24" s="12" t="s">
        <v>15</v>
      </c>
      <c r="C24" s="11"/>
      <c r="D24" s="11"/>
      <c r="E24" s="11"/>
      <c r="F24" s="34">
        <v>-6517</v>
      </c>
      <c r="G24" s="30"/>
      <c r="H24" s="34">
        <v>-6020</v>
      </c>
      <c r="I24" s="11"/>
      <c r="J24" s="186">
        <v>-24679</v>
      </c>
      <c r="K24" s="32"/>
      <c r="L24" s="37">
        <v>-20291</v>
      </c>
    </row>
    <row r="25" spans="1:12" ht="15.75">
      <c r="A25" s="11"/>
      <c r="B25" s="12"/>
      <c r="C25" s="11"/>
      <c r="D25" s="11"/>
      <c r="E25" s="11"/>
      <c r="F25" s="34"/>
      <c r="G25" s="30"/>
      <c r="H25" s="34"/>
      <c r="I25" s="11"/>
      <c r="J25" s="174"/>
      <c r="K25" s="32"/>
      <c r="L25" s="34"/>
    </row>
    <row r="26" spans="1:12" ht="15.75">
      <c r="A26" s="11"/>
      <c r="B26" s="12" t="s">
        <v>16</v>
      </c>
      <c r="C26" s="11"/>
      <c r="D26" s="11"/>
      <c r="E26" s="11"/>
      <c r="F26" s="34">
        <v>70</v>
      </c>
      <c r="G26" s="30"/>
      <c r="H26" s="34">
        <v>147</v>
      </c>
      <c r="I26" s="11"/>
      <c r="J26" s="186">
        <v>540</v>
      </c>
      <c r="K26" s="32"/>
      <c r="L26" s="33">
        <v>337</v>
      </c>
    </row>
    <row r="27" spans="1:12" ht="15.75">
      <c r="A27" s="11"/>
      <c r="B27" s="12"/>
      <c r="C27" s="11"/>
      <c r="D27" s="11"/>
      <c r="E27" s="11"/>
      <c r="F27" s="30"/>
      <c r="G27" s="30"/>
      <c r="H27" s="34"/>
      <c r="I27" s="11"/>
      <c r="J27" s="174"/>
      <c r="K27" s="32"/>
      <c r="L27" s="34"/>
    </row>
    <row r="28" spans="1:12" ht="15.75">
      <c r="A28" s="11"/>
      <c r="B28" s="12" t="s">
        <v>17</v>
      </c>
      <c r="C28" s="11"/>
      <c r="D28" s="11"/>
      <c r="E28" s="11"/>
      <c r="F28" s="34">
        <v>-5252</v>
      </c>
      <c r="G28" s="30"/>
      <c r="H28" s="34">
        <v>-3747</v>
      </c>
      <c r="I28" s="11"/>
      <c r="J28" s="186">
        <v>-12341</v>
      </c>
      <c r="K28" s="32"/>
      <c r="L28" s="37">
        <v>-11290</v>
      </c>
    </row>
    <row r="29" spans="1:12" ht="15.75">
      <c r="A29" s="11"/>
      <c r="B29" s="12"/>
      <c r="C29" s="11"/>
      <c r="D29" s="11"/>
      <c r="E29" s="11"/>
      <c r="F29" s="30"/>
      <c r="G29" s="30"/>
      <c r="H29" s="34"/>
      <c r="I29" s="11"/>
      <c r="J29" s="174"/>
      <c r="K29" s="32"/>
      <c r="L29" s="34"/>
    </row>
    <row r="30" spans="1:12" ht="18">
      <c r="A30" s="11"/>
      <c r="B30" s="12" t="s">
        <v>215</v>
      </c>
      <c r="C30" s="11"/>
      <c r="D30" s="11"/>
      <c r="E30" s="11"/>
      <c r="F30" s="182">
        <v>-21</v>
      </c>
      <c r="G30" s="30"/>
      <c r="H30" s="35">
        <v>133</v>
      </c>
      <c r="I30" s="11"/>
      <c r="J30" s="181">
        <v>456</v>
      </c>
      <c r="K30" s="32"/>
      <c r="L30" s="35">
        <v>433</v>
      </c>
    </row>
    <row r="31" spans="1:12" ht="15.75">
      <c r="A31" s="11"/>
      <c r="B31" s="12"/>
      <c r="C31" s="11"/>
      <c r="D31" s="11"/>
      <c r="E31" s="11"/>
      <c r="F31" s="30"/>
      <c r="G31" s="30"/>
      <c r="H31" s="33"/>
      <c r="I31" s="11"/>
      <c r="J31" s="174"/>
      <c r="K31" s="32"/>
      <c r="L31" s="33"/>
    </row>
    <row r="32" spans="1:12" ht="15.75">
      <c r="A32" s="11"/>
      <c r="B32" s="12" t="s">
        <v>18</v>
      </c>
      <c r="C32" s="11"/>
      <c r="D32" s="11"/>
      <c r="E32" s="11"/>
      <c r="F32" s="33">
        <v>18162</v>
      </c>
      <c r="G32" s="33"/>
      <c r="H32" s="33">
        <f>SUM(H22:H30)</f>
        <v>11562</v>
      </c>
      <c r="I32" s="11"/>
      <c r="J32" s="186">
        <v>76247</v>
      </c>
      <c r="K32" s="33"/>
      <c r="L32" s="33">
        <f>SUM(L22:L30)</f>
        <v>58927</v>
      </c>
    </row>
    <row r="33" spans="1:12" ht="15.75">
      <c r="A33" s="11"/>
      <c r="B33" s="12"/>
      <c r="C33" s="11"/>
      <c r="D33" s="11"/>
      <c r="E33" s="11"/>
      <c r="F33" s="30"/>
      <c r="G33" s="30"/>
      <c r="H33" s="33"/>
      <c r="I33" s="11"/>
      <c r="J33" s="174"/>
      <c r="K33" s="32"/>
      <c r="L33" s="33"/>
    </row>
    <row r="34" spans="1:12" ht="18">
      <c r="A34" s="11"/>
      <c r="B34" s="12" t="s">
        <v>19</v>
      </c>
      <c r="C34" s="11"/>
      <c r="D34" s="11"/>
      <c r="E34" s="11"/>
      <c r="F34" s="36">
        <v>-1128</v>
      </c>
      <c r="G34" s="30"/>
      <c r="H34" s="36">
        <v>-803</v>
      </c>
      <c r="I34" s="11"/>
      <c r="J34" s="36">
        <f>SUM('[3]F6.05-Profit &amp; Loss'!$AG$39)/1000</f>
        <v>-8544.732769999999</v>
      </c>
      <c r="K34" s="32"/>
      <c r="L34" s="182">
        <f>-7694+169</f>
        <v>-7525</v>
      </c>
    </row>
    <row r="35" spans="1:12" ht="16.5" thickBot="1">
      <c r="A35" s="11"/>
      <c r="B35" s="12" t="s">
        <v>218</v>
      </c>
      <c r="C35" s="11"/>
      <c r="D35" s="11"/>
      <c r="E35" s="11"/>
      <c r="F35" s="185">
        <f>SUM(F32:F34)</f>
        <v>17034</v>
      </c>
      <c r="G35" s="33"/>
      <c r="H35" s="185">
        <f>SUM(H32:H34)</f>
        <v>10759</v>
      </c>
      <c r="I35" s="11"/>
      <c r="J35" s="185">
        <f>SUM(J32:J34)</f>
        <v>67702.26723</v>
      </c>
      <c r="K35" s="33"/>
      <c r="L35" s="185">
        <f>SUM(L32:L34)</f>
        <v>51402</v>
      </c>
    </row>
    <row r="36" spans="1:12" ht="16.5" thickTop="1">
      <c r="A36" s="11"/>
      <c r="B36" s="12"/>
      <c r="C36" s="11"/>
      <c r="D36" s="11"/>
      <c r="E36" s="11"/>
      <c r="F36" s="30"/>
      <c r="G36" s="30"/>
      <c r="H36" s="33"/>
      <c r="I36" s="11"/>
      <c r="J36" s="32"/>
      <c r="K36" s="32"/>
      <c r="L36" s="33"/>
    </row>
    <row r="37" spans="1:12" ht="15.75">
      <c r="A37" s="11"/>
      <c r="B37" s="12" t="s">
        <v>219</v>
      </c>
      <c r="C37" s="11"/>
      <c r="D37" s="11"/>
      <c r="E37" s="11"/>
      <c r="F37" s="30"/>
      <c r="G37" s="30"/>
      <c r="H37" s="33"/>
      <c r="I37" s="11"/>
      <c r="J37" s="32"/>
      <c r="K37" s="32"/>
      <c r="L37" s="33"/>
    </row>
    <row r="38" spans="1:12" ht="15.75">
      <c r="A38" s="11"/>
      <c r="B38" s="12" t="s">
        <v>220</v>
      </c>
      <c r="C38" s="11"/>
      <c r="D38" s="11"/>
      <c r="E38" s="11"/>
      <c r="F38" s="37">
        <f>SUM(F35-F39)</f>
        <v>16367</v>
      </c>
      <c r="G38" s="30"/>
      <c r="H38" s="33">
        <v>10136</v>
      </c>
      <c r="I38" s="11"/>
      <c r="J38" s="186">
        <f>SUM(J35-J39)</f>
        <v>62366.03593650606</v>
      </c>
      <c r="K38" s="32"/>
      <c r="L38" s="37">
        <v>48346</v>
      </c>
    </row>
    <row r="39" spans="1:12" ht="15.75">
      <c r="A39" s="11"/>
      <c r="B39" s="12" t="s">
        <v>221</v>
      </c>
      <c r="C39" s="11"/>
      <c r="D39" s="11"/>
      <c r="E39" s="11"/>
      <c r="F39" s="34">
        <v>667</v>
      </c>
      <c r="G39" s="30"/>
      <c r="H39" s="37">
        <v>623</v>
      </c>
      <c r="I39" s="11"/>
      <c r="J39" s="186">
        <f>-SUM('[3]F6.05-Profit &amp; Loss'!$AG$44)/1000</f>
        <v>5336.231293493938</v>
      </c>
      <c r="K39" s="32"/>
      <c r="L39" s="37">
        <v>3056</v>
      </c>
    </row>
    <row r="40" spans="1:12" ht="15.75">
      <c r="A40" s="11"/>
      <c r="B40" s="12"/>
      <c r="C40" s="11"/>
      <c r="D40" s="11"/>
      <c r="E40" s="11"/>
      <c r="F40" s="30"/>
      <c r="G40" s="30"/>
      <c r="H40" s="50"/>
      <c r="I40" s="11"/>
      <c r="J40" s="32"/>
      <c r="K40" s="32"/>
      <c r="L40" s="36"/>
    </row>
    <row r="41" spans="1:12" ht="16.5" thickBot="1">
      <c r="A41" s="11"/>
      <c r="B41" s="12" t="s">
        <v>218</v>
      </c>
      <c r="C41" s="11"/>
      <c r="D41" s="11"/>
      <c r="E41" s="11"/>
      <c r="F41" s="38">
        <f>SUM(F38:F40)</f>
        <v>17034</v>
      </c>
      <c r="G41" s="30"/>
      <c r="H41" s="38">
        <f>SUM(H38:H40)</f>
        <v>10759</v>
      </c>
      <c r="I41" s="11"/>
      <c r="J41" s="38">
        <f>SUM(J38:J40)</f>
        <v>67702.26723</v>
      </c>
      <c r="K41" s="32"/>
      <c r="L41" s="38">
        <f>SUM(L38:L40)</f>
        <v>51402</v>
      </c>
    </row>
    <row r="42" spans="1:12" ht="16.5" thickTop="1">
      <c r="A42" s="11"/>
      <c r="B42" s="12"/>
      <c r="C42" s="11"/>
      <c r="D42" s="11"/>
      <c r="E42" s="11"/>
      <c r="F42" s="33"/>
      <c r="G42" s="30"/>
      <c r="H42" s="33"/>
      <c r="I42" s="11"/>
      <c r="J42" s="33"/>
      <c r="K42" s="32"/>
      <c r="L42" s="33"/>
    </row>
    <row r="43" spans="1:12" ht="16.5" thickBot="1">
      <c r="A43" s="11"/>
      <c r="B43" s="12" t="s">
        <v>217</v>
      </c>
      <c r="C43" s="11"/>
      <c r="D43" s="11"/>
      <c r="E43" s="11"/>
      <c r="F43" s="183">
        <v>220000</v>
      </c>
      <c r="G43" s="30"/>
      <c r="H43" s="183">
        <v>208889</v>
      </c>
      <c r="I43" s="11"/>
      <c r="J43" s="184">
        <f>SUM(F43)</f>
        <v>220000</v>
      </c>
      <c r="K43" s="32"/>
      <c r="L43" s="184">
        <v>202192</v>
      </c>
    </row>
    <row r="44" spans="1:12" ht="16.5" thickTop="1">
      <c r="A44" s="11"/>
      <c r="B44" s="12"/>
      <c r="C44" s="11"/>
      <c r="D44" s="11"/>
      <c r="E44" s="11"/>
      <c r="F44" s="37"/>
      <c r="G44" s="30"/>
      <c r="H44" s="37"/>
      <c r="I44" s="11"/>
      <c r="J44" s="32"/>
      <c r="K44" s="32"/>
      <c r="L44" s="32"/>
    </row>
    <row r="45" spans="1:12" ht="15.75">
      <c r="A45" s="11"/>
      <c r="B45" s="12" t="s">
        <v>20</v>
      </c>
      <c r="C45" s="11"/>
      <c r="D45" s="11"/>
      <c r="E45" s="11"/>
      <c r="F45" s="30"/>
      <c r="G45" s="30"/>
      <c r="H45" s="30"/>
      <c r="I45" s="11"/>
      <c r="J45" s="32"/>
      <c r="K45" s="32"/>
      <c r="L45" s="32"/>
    </row>
    <row r="46" spans="1:12" ht="16.5" thickBot="1">
      <c r="A46" s="11"/>
      <c r="B46" s="12" t="s">
        <v>21</v>
      </c>
      <c r="C46" s="11"/>
      <c r="D46" s="11"/>
      <c r="E46" s="11"/>
      <c r="F46" s="39">
        <f>SUM(F38/220000)*100</f>
        <v>7.4395454545454545</v>
      </c>
      <c r="G46" s="40"/>
      <c r="H46" s="41">
        <f>SUM(H38/208889)*100</f>
        <v>4.852337844501147</v>
      </c>
      <c r="I46" s="42"/>
      <c r="J46" s="39">
        <f>SUM(J38/220000)*100</f>
        <v>28.3481981529573</v>
      </c>
      <c r="K46" s="40"/>
      <c r="L46" s="41">
        <f>SUM(L38/202192)*100</f>
        <v>23.910936139906624</v>
      </c>
    </row>
    <row r="47" spans="1:12" ht="16.5" thickTop="1">
      <c r="A47" s="11"/>
      <c r="B47" s="12"/>
      <c r="C47" s="11"/>
      <c r="D47" s="11"/>
      <c r="E47" s="11"/>
      <c r="F47" s="30"/>
      <c r="G47" s="30"/>
      <c r="H47" s="30"/>
      <c r="I47" s="11"/>
      <c r="J47" s="32"/>
      <c r="K47" s="32"/>
      <c r="L47" s="32"/>
    </row>
    <row r="48" spans="1:12" ht="16.5" thickBot="1">
      <c r="A48" s="11"/>
      <c r="B48" s="12" t="s">
        <v>22</v>
      </c>
      <c r="C48" s="11"/>
      <c r="D48" s="11"/>
      <c r="E48" s="11"/>
      <c r="F48" s="43" t="s">
        <v>23</v>
      </c>
      <c r="G48" s="30"/>
      <c r="H48" s="43" t="s">
        <v>23</v>
      </c>
      <c r="I48" s="11"/>
      <c r="J48" s="44" t="str">
        <f>'[2]Condensed PL-31.3.2005-final'!F44</f>
        <v>NA</v>
      </c>
      <c r="K48" s="32"/>
      <c r="L48" s="44" t="s">
        <v>23</v>
      </c>
    </row>
    <row r="49" spans="1:12" ht="16.5" thickTop="1">
      <c r="A49" s="11"/>
      <c r="B49" s="11"/>
      <c r="C49" s="11"/>
      <c r="D49" s="11"/>
      <c r="E49" s="11"/>
      <c r="F49" s="45"/>
      <c r="G49" s="45"/>
      <c r="H49" s="46"/>
      <c r="I49" s="29"/>
      <c r="J49" s="47"/>
      <c r="K49" s="47"/>
      <c r="L49" s="48"/>
    </row>
    <row r="50" spans="1:12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.75">
      <c r="A51" s="9"/>
      <c r="B51" s="11" t="s">
        <v>216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.75">
      <c r="A52" s="9"/>
      <c r="B52" s="11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.75">
      <c r="A53" s="9"/>
      <c r="B53" s="11" t="s">
        <v>24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2:12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ht="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2" ht="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ht="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</sheetData>
  <mergeCells count="2">
    <mergeCell ref="F10:H10"/>
    <mergeCell ref="J10:L10"/>
  </mergeCells>
  <printOptions/>
  <pageMargins left="0.75" right="0.75" top="1" bottom="1" header="0.5" footer="0.5"/>
  <pageSetup fitToHeight="1" fitToWidth="1" horizontalDpi="600" verticalDpi="600" orientation="portrait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66">
      <selection activeCell="B73" sqref="B73"/>
    </sheetView>
  </sheetViews>
  <sheetFormatPr defaultColWidth="9.140625" defaultRowHeight="12.75"/>
  <cols>
    <col min="2" max="2" width="36.57421875" style="0" customWidth="1"/>
    <col min="3" max="3" width="22.421875" style="0" customWidth="1"/>
    <col min="4" max="4" width="22.00390625" style="0" customWidth="1"/>
    <col min="5" max="5" width="12.00390625" style="0" customWidth="1"/>
    <col min="6" max="6" width="23.7109375" style="0" customWidth="1"/>
    <col min="7" max="7" width="24.421875" style="0" customWidth="1"/>
    <col min="8" max="8" width="11.7109375" style="0" customWidth="1"/>
    <col min="12" max="12" width="10.28125" style="0" customWidth="1"/>
  </cols>
  <sheetData>
    <row r="1" ht="19.5">
      <c r="A1" s="66" t="s">
        <v>34</v>
      </c>
    </row>
    <row r="2" ht="15">
      <c r="A2" s="67" t="s">
        <v>3</v>
      </c>
    </row>
    <row r="3" ht="18">
      <c r="A3" s="3" t="s">
        <v>313</v>
      </c>
    </row>
    <row r="4" ht="15">
      <c r="A4" s="67"/>
    </row>
    <row r="5" ht="12.75">
      <c r="A5" s="68" t="s">
        <v>82</v>
      </c>
    </row>
    <row r="6" spans="4:6" ht="12.75">
      <c r="D6" s="53"/>
      <c r="E6" s="53"/>
      <c r="F6" s="53"/>
    </row>
    <row r="7" spans="1:2" ht="18.75">
      <c r="A7" s="2" t="s">
        <v>83</v>
      </c>
      <c r="B7" s="69" t="s">
        <v>173</v>
      </c>
    </row>
    <row r="8" spans="1:2" ht="14.25">
      <c r="A8" s="52"/>
      <c r="B8" s="77"/>
    </row>
    <row r="9" spans="2:8" ht="14.25">
      <c r="B9" s="78"/>
      <c r="C9" s="79" t="s">
        <v>84</v>
      </c>
      <c r="D9" s="79" t="s">
        <v>85</v>
      </c>
      <c r="E9" s="79" t="s">
        <v>86</v>
      </c>
      <c r="F9" s="80" t="s">
        <v>87</v>
      </c>
      <c r="G9" s="80" t="s">
        <v>0</v>
      </c>
      <c r="H9" s="81" t="s">
        <v>86</v>
      </c>
    </row>
    <row r="10" spans="2:8" ht="14.25">
      <c r="B10" s="82"/>
      <c r="C10" s="83" t="s">
        <v>88</v>
      </c>
      <c r="D10" s="83" t="s">
        <v>89</v>
      </c>
      <c r="E10" s="83" t="s">
        <v>90</v>
      </c>
      <c r="F10" s="84" t="s">
        <v>91</v>
      </c>
      <c r="G10" s="84" t="s">
        <v>92</v>
      </c>
      <c r="H10" s="85" t="s">
        <v>90</v>
      </c>
    </row>
    <row r="11" spans="2:8" ht="14.25">
      <c r="B11" s="82"/>
      <c r="C11" s="86"/>
      <c r="D11" s="83" t="s">
        <v>88</v>
      </c>
      <c r="E11" s="83"/>
      <c r="F11" s="84"/>
      <c r="G11" s="84" t="s">
        <v>93</v>
      </c>
      <c r="H11" s="4"/>
    </row>
    <row r="12" spans="2:8" ht="14.25">
      <c r="B12" s="78"/>
      <c r="C12" s="79" t="s">
        <v>314</v>
      </c>
      <c r="D12" s="79" t="s">
        <v>316</v>
      </c>
      <c r="E12" s="79"/>
      <c r="F12" s="79" t="s">
        <v>213</v>
      </c>
      <c r="G12" s="79" t="s">
        <v>169</v>
      </c>
      <c r="H12" s="4"/>
    </row>
    <row r="13" spans="2:8" ht="14.25">
      <c r="B13" s="87"/>
      <c r="C13" s="88" t="s">
        <v>315</v>
      </c>
      <c r="D13" s="88" t="s">
        <v>182</v>
      </c>
      <c r="E13" s="88"/>
      <c r="F13" s="88" t="s">
        <v>315</v>
      </c>
      <c r="G13" s="88" t="s">
        <v>182</v>
      </c>
      <c r="H13" s="4"/>
    </row>
    <row r="14" spans="2:8" ht="18.75">
      <c r="B14" s="89"/>
      <c r="C14" s="90" t="s">
        <v>94</v>
      </c>
      <c r="D14" s="90" t="s">
        <v>94</v>
      </c>
      <c r="E14" s="91"/>
      <c r="F14" s="92" t="s">
        <v>94</v>
      </c>
      <c r="G14" s="92" t="s">
        <v>94</v>
      </c>
      <c r="H14" s="4"/>
    </row>
    <row r="15" spans="2:8" ht="14.25">
      <c r="B15" s="93"/>
      <c r="C15" s="91" t="s">
        <v>2</v>
      </c>
      <c r="D15" s="91" t="s">
        <v>2</v>
      </c>
      <c r="E15" s="91"/>
      <c r="F15" s="94" t="s">
        <v>2</v>
      </c>
      <c r="G15" s="91" t="s">
        <v>2</v>
      </c>
      <c r="H15" s="4"/>
    </row>
    <row r="16" spans="2:8" ht="15">
      <c r="B16" s="93" t="s">
        <v>95</v>
      </c>
      <c r="C16" s="56">
        <v>58592</v>
      </c>
      <c r="D16" s="56">
        <v>46150</v>
      </c>
      <c r="E16" s="95">
        <f>SUM(C16-D16)/D16</f>
        <v>0.2695991332611051</v>
      </c>
      <c r="F16" s="56">
        <v>245385</v>
      </c>
      <c r="G16" s="56">
        <v>190594</v>
      </c>
      <c r="H16" s="95">
        <f>SUM(F16-G16)/G16</f>
        <v>0.28747494674543794</v>
      </c>
    </row>
    <row r="17" spans="2:8" ht="15">
      <c r="B17" s="93" t="s">
        <v>96</v>
      </c>
      <c r="C17" s="56">
        <v>56760</v>
      </c>
      <c r="D17" s="56">
        <v>47009</v>
      </c>
      <c r="E17" s="96">
        <f>SUM(C17-D17)/D17</f>
        <v>0.2074283647812121</v>
      </c>
      <c r="F17" s="56">
        <v>216633</v>
      </c>
      <c r="G17" s="56">
        <v>199675</v>
      </c>
      <c r="H17" s="96">
        <f>SUM(F17-G17)/G17</f>
        <v>0.08492800801302115</v>
      </c>
    </row>
    <row r="18" spans="2:8" ht="17.25">
      <c r="B18" s="93" t="s">
        <v>97</v>
      </c>
      <c r="C18" s="97">
        <v>150647</v>
      </c>
      <c r="D18" s="97">
        <v>145536</v>
      </c>
      <c r="E18" s="96">
        <f>SUM(C18-D18)/D18</f>
        <v>0.03511845866314864</v>
      </c>
      <c r="F18" s="179">
        <v>656500</v>
      </c>
      <c r="G18" s="56">
        <v>620276</v>
      </c>
      <c r="H18" s="96">
        <f>SUM(F18-G18)/G18</f>
        <v>0.05839980911723169</v>
      </c>
    </row>
    <row r="19" spans="2:8" ht="18" thickBot="1">
      <c r="B19" s="93" t="s">
        <v>69</v>
      </c>
      <c r="C19" s="98">
        <f>SUM(C16:C18)</f>
        <v>265999</v>
      </c>
      <c r="D19" s="99">
        <f>SUM(D16:D18)</f>
        <v>238695</v>
      </c>
      <c r="E19" s="169">
        <f>SUM(C19-D19)/D19</f>
        <v>0.11438865497811014</v>
      </c>
      <c r="F19" s="101">
        <f>SUM(F16:F18)</f>
        <v>1118518</v>
      </c>
      <c r="G19" s="102">
        <f>SUM(G16:G18)</f>
        <v>1010545</v>
      </c>
      <c r="H19" s="169">
        <f>SUM(F19-G19)/G19</f>
        <v>0.10684630570632678</v>
      </c>
    </row>
    <row r="20" spans="2:8" ht="13.5" thickTop="1">
      <c r="B20" s="103"/>
      <c r="C20" s="6"/>
      <c r="D20" s="104"/>
      <c r="E20" s="104"/>
      <c r="F20" s="105"/>
      <c r="G20" s="104"/>
      <c r="H20" s="4"/>
    </row>
    <row r="21" spans="2:8" ht="14.25">
      <c r="B21" s="93"/>
      <c r="C21" s="79" t="s">
        <v>314</v>
      </c>
      <c r="D21" s="79" t="s">
        <v>316</v>
      </c>
      <c r="E21" s="79"/>
      <c r="F21" s="79" t="s">
        <v>213</v>
      </c>
      <c r="G21" s="79" t="s">
        <v>169</v>
      </c>
      <c r="H21" s="4"/>
    </row>
    <row r="22" spans="2:8" ht="14.25">
      <c r="B22" s="93"/>
      <c r="C22" s="88" t="s">
        <v>315</v>
      </c>
      <c r="D22" s="88" t="s">
        <v>182</v>
      </c>
      <c r="E22" s="88"/>
      <c r="F22" s="88" t="s">
        <v>315</v>
      </c>
      <c r="G22" s="88" t="s">
        <v>182</v>
      </c>
      <c r="H22" s="4"/>
    </row>
    <row r="23" spans="2:8" ht="18.75">
      <c r="B23" s="93"/>
      <c r="C23" s="90" t="s">
        <v>65</v>
      </c>
      <c r="D23" s="90" t="s">
        <v>65</v>
      </c>
      <c r="E23" s="91"/>
      <c r="F23" s="92" t="s">
        <v>65</v>
      </c>
      <c r="G23" s="90" t="s">
        <v>65</v>
      </c>
      <c r="H23" s="4"/>
    </row>
    <row r="24" spans="2:8" ht="14.25">
      <c r="B24" s="93"/>
      <c r="C24" s="91" t="s">
        <v>2</v>
      </c>
      <c r="D24" s="79" t="s">
        <v>2</v>
      </c>
      <c r="E24" s="79"/>
      <c r="F24" s="158" t="s">
        <v>2</v>
      </c>
      <c r="G24" s="79" t="s">
        <v>2</v>
      </c>
      <c r="H24" s="4"/>
    </row>
    <row r="25" spans="2:8" ht="14.25">
      <c r="B25" s="93"/>
      <c r="C25" s="91"/>
      <c r="D25" s="91"/>
      <c r="E25" s="79"/>
      <c r="F25" s="159"/>
      <c r="G25" s="91"/>
      <c r="H25" s="4"/>
    </row>
    <row r="26" spans="2:8" ht="15">
      <c r="B26" s="93" t="s">
        <v>95</v>
      </c>
      <c r="C26" s="56">
        <v>5287</v>
      </c>
      <c r="D26" s="56">
        <v>3929</v>
      </c>
      <c r="E26" s="106">
        <f>SUM(C26-D26)/D26</f>
        <v>0.34563502163400356</v>
      </c>
      <c r="F26" s="178">
        <v>33458</v>
      </c>
      <c r="G26" s="55">
        <v>27282</v>
      </c>
      <c r="H26" s="106">
        <f>SUM(F26-G26)/G26</f>
        <v>0.22637636536910782</v>
      </c>
    </row>
    <row r="27" spans="2:8" ht="15">
      <c r="B27" s="93" t="s">
        <v>96</v>
      </c>
      <c r="C27" s="56">
        <v>1296</v>
      </c>
      <c r="D27" s="56">
        <v>1518</v>
      </c>
      <c r="E27" s="95">
        <f>SUM(C27-D27)/D27</f>
        <v>-0.14624505928853754</v>
      </c>
      <c r="F27" s="56">
        <v>9251</v>
      </c>
      <c r="G27" s="55">
        <v>7723</v>
      </c>
      <c r="H27" s="95">
        <f>SUM(F27-G27)/G27</f>
        <v>0.19785057620095817</v>
      </c>
    </row>
    <row r="28" spans="2:8" ht="17.25">
      <c r="B28" s="93" t="s">
        <v>97</v>
      </c>
      <c r="C28" s="97">
        <v>11579</v>
      </c>
      <c r="D28" s="97">
        <v>6115</v>
      </c>
      <c r="E28" s="95">
        <f>SUM(C28-D28)/D28</f>
        <v>0.8935404742436631</v>
      </c>
      <c r="F28" s="179">
        <v>33538</v>
      </c>
      <c r="G28" s="55">
        <v>23922</v>
      </c>
      <c r="H28" s="95">
        <f>SUM(F28-G28)/G28</f>
        <v>0.4019730791739821</v>
      </c>
    </row>
    <row r="29" spans="2:8" ht="17.25">
      <c r="B29" s="93" t="s">
        <v>69</v>
      </c>
      <c r="C29" s="98">
        <f>SUM(C26:C28)</f>
        <v>18162</v>
      </c>
      <c r="D29" s="98">
        <f>SUM(D26:D28)</f>
        <v>11562</v>
      </c>
      <c r="E29" s="100">
        <f>SUM(C29-D29)/D29</f>
        <v>0.5708354955889985</v>
      </c>
      <c r="F29" s="108">
        <f>SUM(F26:F28)</f>
        <v>76247</v>
      </c>
      <c r="G29" s="170">
        <f>SUM(G26:G28)</f>
        <v>58927</v>
      </c>
      <c r="H29" s="100">
        <f>SUM(F29-G29)/G29</f>
        <v>0.29392298946153717</v>
      </c>
    </row>
    <row r="30" spans="2:8" ht="17.25">
      <c r="B30" s="109"/>
      <c r="C30" s="110"/>
      <c r="D30" s="111"/>
      <c r="E30" s="111"/>
      <c r="F30" s="111"/>
      <c r="G30" s="112"/>
      <c r="H30" s="113"/>
    </row>
    <row r="31" spans="2:8" ht="17.25">
      <c r="B31" s="114"/>
      <c r="C31" s="115"/>
      <c r="D31" s="114"/>
      <c r="E31" s="114"/>
      <c r="F31" s="114"/>
      <c r="G31" s="116"/>
      <c r="H31" s="116"/>
    </row>
    <row r="32" spans="1:2" ht="12.75">
      <c r="A32" s="53" t="s">
        <v>98</v>
      </c>
      <c r="B32" t="s">
        <v>363</v>
      </c>
    </row>
    <row r="33" spans="1:2" ht="12.75">
      <c r="A33" s="53"/>
      <c r="B33" t="s">
        <v>339</v>
      </c>
    </row>
    <row r="34" ht="12.75">
      <c r="A34" s="53"/>
    </row>
    <row r="35" spans="1:2" ht="12.75">
      <c r="A35" s="53"/>
      <c r="B35" t="s">
        <v>364</v>
      </c>
    </row>
    <row r="36" ht="12.75">
      <c r="A36" s="53"/>
    </row>
    <row r="37" spans="1:2" ht="12.75">
      <c r="A37" s="53" t="s">
        <v>99</v>
      </c>
      <c r="B37" t="s">
        <v>350</v>
      </c>
    </row>
    <row r="38" ht="12.75">
      <c r="A38" s="53"/>
    </row>
    <row r="39" spans="1:2" ht="12.75">
      <c r="A39" s="53"/>
      <c r="B39" t="s">
        <v>367</v>
      </c>
    </row>
    <row r="40" ht="12.75">
      <c r="A40" s="53"/>
    </row>
    <row r="41" spans="1:2" ht="12.75">
      <c r="A41" s="53"/>
      <c r="B41" t="s">
        <v>355</v>
      </c>
    </row>
    <row r="42" spans="1:2" ht="15">
      <c r="A42" s="53"/>
      <c r="B42" s="76" t="s">
        <v>348</v>
      </c>
    </row>
    <row r="43" spans="1:2" ht="15">
      <c r="A43" s="53"/>
      <c r="B43" s="76"/>
    </row>
    <row r="44" spans="1:2" ht="15">
      <c r="A44" s="53" t="s">
        <v>100</v>
      </c>
      <c r="B44" s="76" t="s">
        <v>361</v>
      </c>
    </row>
    <row r="45" ht="15">
      <c r="B45" s="76" t="s">
        <v>343</v>
      </c>
    </row>
    <row r="47" ht="15">
      <c r="B47" s="76" t="s">
        <v>362</v>
      </c>
    </row>
    <row r="48" ht="15">
      <c r="B48" s="76" t="s">
        <v>352</v>
      </c>
    </row>
    <row r="57" spans="1:2" ht="18.75">
      <c r="A57" s="2" t="s">
        <v>101</v>
      </c>
      <c r="B57" s="69" t="s">
        <v>102</v>
      </c>
    </row>
    <row r="58" spans="2:8" ht="28.5">
      <c r="B58" s="117"/>
      <c r="C58" s="118" t="s">
        <v>103</v>
      </c>
      <c r="D58" s="223" t="s">
        <v>351</v>
      </c>
      <c r="E58" s="79" t="s">
        <v>86</v>
      </c>
      <c r="F58" s="118" t="s">
        <v>103</v>
      </c>
      <c r="G58" s="91" t="s">
        <v>104</v>
      </c>
      <c r="H58" s="79" t="s">
        <v>86</v>
      </c>
    </row>
    <row r="59" spans="2:8" ht="14.25">
      <c r="B59" s="93"/>
      <c r="C59" s="79" t="s">
        <v>314</v>
      </c>
      <c r="D59" s="79" t="s">
        <v>312</v>
      </c>
      <c r="E59" s="83" t="s">
        <v>90</v>
      </c>
      <c r="F59" s="79" t="s">
        <v>314</v>
      </c>
      <c r="G59" s="79" t="s">
        <v>312</v>
      </c>
      <c r="H59" s="83" t="s">
        <v>90</v>
      </c>
    </row>
    <row r="60" spans="2:8" ht="14.25">
      <c r="B60" s="93"/>
      <c r="C60" s="88" t="s">
        <v>315</v>
      </c>
      <c r="D60" s="88" t="s">
        <v>309</v>
      </c>
      <c r="E60" s="86"/>
      <c r="F60" s="88" t="s">
        <v>315</v>
      </c>
      <c r="G60" s="88" t="s">
        <v>309</v>
      </c>
      <c r="H60" s="83"/>
    </row>
    <row r="61" spans="2:8" ht="18.75">
      <c r="B61" s="103"/>
      <c r="C61" s="90" t="s">
        <v>94</v>
      </c>
      <c r="D61" s="119" t="s">
        <v>94</v>
      </c>
      <c r="E61" s="88"/>
      <c r="F61" s="90" t="s">
        <v>65</v>
      </c>
      <c r="G61" s="119" t="s">
        <v>65</v>
      </c>
      <c r="H61" s="88"/>
    </row>
    <row r="62" spans="2:8" ht="12.75">
      <c r="B62" s="4" t="s">
        <v>105</v>
      </c>
      <c r="C62" s="120"/>
      <c r="D62" s="4"/>
      <c r="E62" s="4"/>
      <c r="F62" s="4"/>
      <c r="G62" s="120"/>
      <c r="H62" s="4"/>
    </row>
    <row r="63" spans="2:8" ht="15">
      <c r="B63" s="93" t="s">
        <v>95</v>
      </c>
      <c r="C63" s="56">
        <f>SUM(C16)</f>
        <v>58592</v>
      </c>
      <c r="D63" s="56">
        <v>65718</v>
      </c>
      <c r="E63" s="96">
        <f>SUM(C63-D63)/D63</f>
        <v>-0.10843300161295231</v>
      </c>
      <c r="F63" s="56">
        <f>SUM(C26)</f>
        <v>5287</v>
      </c>
      <c r="G63" s="56">
        <v>9763</v>
      </c>
      <c r="H63" s="95">
        <f>SUM(F63-G63)/G63</f>
        <v>-0.4584656355628393</v>
      </c>
    </row>
    <row r="64" spans="2:8" ht="15">
      <c r="B64" s="93" t="s">
        <v>96</v>
      </c>
      <c r="C64" s="56">
        <f>SUM(C17)</f>
        <v>56760</v>
      </c>
      <c r="D64" s="56">
        <v>55112</v>
      </c>
      <c r="E64" s="96">
        <f>SUM(C64-D64)/D64</f>
        <v>0.02990274350413703</v>
      </c>
      <c r="F64" s="56">
        <f>SUM(C27)</f>
        <v>1296</v>
      </c>
      <c r="G64" s="56">
        <v>3009</v>
      </c>
      <c r="H64" s="95">
        <f>SUM(F64-G64)/G64</f>
        <v>-0.5692921236291126</v>
      </c>
    </row>
    <row r="65" spans="2:8" ht="17.25">
      <c r="B65" s="93" t="s">
        <v>97</v>
      </c>
      <c r="C65" s="107">
        <f>SUM(C18)</f>
        <v>150647</v>
      </c>
      <c r="D65" s="107">
        <v>170413</v>
      </c>
      <c r="E65" s="96">
        <f>SUM(C65-D65)/D65</f>
        <v>-0.11598880367108143</v>
      </c>
      <c r="F65" s="107">
        <f>SUM(C28)</f>
        <v>11579</v>
      </c>
      <c r="G65" s="107">
        <v>10377</v>
      </c>
      <c r="H65" s="95">
        <f>SUM(F65-G65)/G65</f>
        <v>0.11583309241591982</v>
      </c>
    </row>
    <row r="66" spans="2:8" ht="17.25">
      <c r="B66" s="6" t="s">
        <v>69</v>
      </c>
      <c r="C66" s="121">
        <f>SUM(C63:C65)</f>
        <v>265999</v>
      </c>
      <c r="D66" s="121">
        <f>SUM(D63:D65)</f>
        <v>291243</v>
      </c>
      <c r="E66" s="169">
        <f>SUM(C66-D66)/D66</f>
        <v>-0.08667676132988604</v>
      </c>
      <c r="F66" s="121">
        <f>SUM(F63:F65)</f>
        <v>18162</v>
      </c>
      <c r="G66" s="121">
        <f>SUM(G63:G65)</f>
        <v>23149</v>
      </c>
      <c r="H66" s="122">
        <f>SUM(F66-G66)/G66</f>
        <v>-0.21543047215862457</v>
      </c>
    </row>
    <row r="67" spans="2:8" ht="16.5">
      <c r="B67" s="123"/>
      <c r="C67" s="124"/>
      <c r="D67" s="224" t="s">
        <v>356</v>
      </c>
      <c r="E67" s="125"/>
      <c r="F67" s="125"/>
      <c r="G67" s="126"/>
      <c r="H67" s="127"/>
    </row>
    <row r="68" spans="2:8" ht="16.5">
      <c r="B68" s="114"/>
      <c r="C68" s="128"/>
      <c r="D68" s="129"/>
      <c r="E68" s="129"/>
      <c r="F68" s="129"/>
      <c r="G68" s="130"/>
      <c r="H68" s="131"/>
    </row>
    <row r="69" spans="1:2" ht="12.75">
      <c r="A69" s="53" t="s">
        <v>98</v>
      </c>
      <c r="B69" s="220" t="s">
        <v>344</v>
      </c>
    </row>
    <row r="70" spans="1:2" ht="12.75">
      <c r="A70" s="53"/>
      <c r="B70" t="s">
        <v>365</v>
      </c>
    </row>
    <row r="72" spans="1:2" ht="15">
      <c r="A72" s="53" t="s">
        <v>99</v>
      </c>
      <c r="B72" s="76" t="s">
        <v>371</v>
      </c>
    </row>
    <row r="73" spans="1:2" ht="12.75">
      <c r="A73" s="53"/>
      <c r="B73" t="s">
        <v>366</v>
      </c>
    </row>
    <row r="74" ht="12.75">
      <c r="A74" s="53"/>
    </row>
    <row r="76" spans="1:2" ht="12.75">
      <c r="A76" s="53" t="s">
        <v>357</v>
      </c>
      <c r="B76" t="s">
        <v>353</v>
      </c>
    </row>
    <row r="77" ht="12.75">
      <c r="B77" t="s">
        <v>360</v>
      </c>
    </row>
    <row r="80" spans="1:2" ht="12.75">
      <c r="A80" s="53" t="s">
        <v>358</v>
      </c>
      <c r="B80" t="s">
        <v>354</v>
      </c>
    </row>
    <row r="81" ht="12.75">
      <c r="B81" t="s">
        <v>359</v>
      </c>
    </row>
    <row r="84" spans="1:6" ht="18.75">
      <c r="A84" s="2" t="s">
        <v>106</v>
      </c>
      <c r="B84" s="51" t="s">
        <v>328</v>
      </c>
      <c r="F84" s="7"/>
    </row>
    <row r="85" spans="2:6" ht="15">
      <c r="B85" s="61" t="s">
        <v>329</v>
      </c>
      <c r="F85" s="7"/>
    </row>
    <row r="86" spans="2:6" ht="15">
      <c r="B86" s="61"/>
      <c r="F86" s="7"/>
    </row>
    <row r="87" spans="1:2" ht="18.75">
      <c r="A87" s="2" t="s">
        <v>107</v>
      </c>
      <c r="B87" s="51" t="s">
        <v>108</v>
      </c>
    </row>
    <row r="88" ht="15">
      <c r="B88" s="61" t="s">
        <v>109</v>
      </c>
    </row>
    <row r="89" spans="2:7" ht="15">
      <c r="B89" s="61"/>
      <c r="G89" s="52" t="s">
        <v>177</v>
      </c>
    </row>
    <row r="90" spans="1:8" ht="24" customHeight="1">
      <c r="A90" s="2" t="s">
        <v>110</v>
      </c>
      <c r="B90" s="132" t="s">
        <v>111</v>
      </c>
      <c r="E90" s="52"/>
      <c r="G90" s="71" t="s">
        <v>61</v>
      </c>
      <c r="H90" s="52"/>
    </row>
    <row r="91" ht="14.25">
      <c r="G91" s="133" t="s">
        <v>315</v>
      </c>
    </row>
    <row r="92" ht="12.75">
      <c r="G92" s="139" t="s">
        <v>2</v>
      </c>
    </row>
    <row r="93" spans="2:7" ht="15">
      <c r="B93" t="s">
        <v>113</v>
      </c>
      <c r="G93" s="55">
        <v>7180</v>
      </c>
    </row>
    <row r="94" spans="2:8" ht="17.25">
      <c r="B94" t="s">
        <v>114</v>
      </c>
      <c r="E94" s="134"/>
      <c r="F94" s="205"/>
      <c r="G94" s="205">
        <v>1365</v>
      </c>
      <c r="H94" s="73"/>
    </row>
    <row r="95" spans="5:8" ht="17.25">
      <c r="E95" s="136"/>
      <c r="F95" s="135"/>
      <c r="G95" s="137">
        <f>SUM(G93:G94)</f>
        <v>8545</v>
      </c>
      <c r="H95" s="138"/>
    </row>
    <row r="96" ht="12.75">
      <c r="B96" t="s">
        <v>115</v>
      </c>
    </row>
    <row r="98" spans="1:2" ht="18.75">
      <c r="A98" s="2" t="s">
        <v>116</v>
      </c>
      <c r="B98" s="69" t="s">
        <v>117</v>
      </c>
    </row>
    <row r="99" ht="15">
      <c r="B99" s="76" t="s">
        <v>179</v>
      </c>
    </row>
    <row r="100" ht="15">
      <c r="B100" s="76"/>
    </row>
    <row r="101" ht="15">
      <c r="B101" s="76"/>
    </row>
    <row r="102" ht="15">
      <c r="B102" s="76"/>
    </row>
    <row r="103" ht="15">
      <c r="B103" s="76"/>
    </row>
    <row r="104" ht="15">
      <c r="B104" s="76"/>
    </row>
    <row r="105" ht="15">
      <c r="B105" s="76"/>
    </row>
    <row r="106" ht="15">
      <c r="B106" s="76"/>
    </row>
    <row r="107" spans="1:7" ht="18.75">
      <c r="A107" s="2" t="s">
        <v>118</v>
      </c>
      <c r="B107" s="69" t="s">
        <v>119</v>
      </c>
      <c r="F107" s="52" t="s">
        <v>112</v>
      </c>
      <c r="G107" s="71" t="s">
        <v>61</v>
      </c>
    </row>
    <row r="108" spans="1:7" ht="18.75">
      <c r="A108" s="140"/>
      <c r="B108" s="76" t="s">
        <v>120</v>
      </c>
      <c r="F108" s="133" t="s">
        <v>315</v>
      </c>
      <c r="G108" s="133" t="s">
        <v>315</v>
      </c>
    </row>
    <row r="109" spans="1:7" ht="18.75">
      <c r="A109" s="140"/>
      <c r="B109" s="141" t="s">
        <v>121</v>
      </c>
      <c r="F109" s="139" t="s">
        <v>2</v>
      </c>
      <c r="G109" s="139" t="s">
        <v>2</v>
      </c>
    </row>
    <row r="110" spans="1:7" ht="20.25">
      <c r="A110" s="140"/>
      <c r="B110" s="76" t="s">
        <v>122</v>
      </c>
      <c r="F110" s="62">
        <v>48</v>
      </c>
      <c r="G110" s="62">
        <v>48</v>
      </c>
    </row>
    <row r="111" spans="1:7" ht="20.25">
      <c r="A111" s="140"/>
      <c r="B111" s="76" t="s">
        <v>123</v>
      </c>
      <c r="F111" s="137">
        <v>48</v>
      </c>
      <c r="G111" s="137">
        <v>48</v>
      </c>
    </row>
    <row r="112" spans="1:7" ht="20.25">
      <c r="A112" s="140"/>
      <c r="B112" s="76" t="s">
        <v>124</v>
      </c>
      <c r="F112" s="135">
        <v>54</v>
      </c>
      <c r="G112" s="135">
        <v>54</v>
      </c>
    </row>
    <row r="113" spans="1:8" ht="20.25">
      <c r="A113" s="140"/>
      <c r="B113" s="76"/>
      <c r="H113" s="135"/>
    </row>
    <row r="114" spans="1:2" ht="18.75">
      <c r="A114" s="2" t="s">
        <v>125</v>
      </c>
      <c r="B114" s="69" t="s">
        <v>126</v>
      </c>
    </row>
    <row r="115" spans="1:2" ht="15">
      <c r="A115" s="52"/>
      <c r="B115" s="76" t="s">
        <v>303</v>
      </c>
    </row>
    <row r="116" spans="1:2" ht="15">
      <c r="A116" s="52"/>
      <c r="B116" s="76"/>
    </row>
    <row r="117" spans="1:8" ht="18.75">
      <c r="A117" s="2" t="s">
        <v>127</v>
      </c>
      <c r="B117" s="51" t="s">
        <v>128</v>
      </c>
      <c r="G117" s="53" t="s">
        <v>2</v>
      </c>
      <c r="H117" s="53" t="s">
        <v>2</v>
      </c>
    </row>
    <row r="118" spans="2:8" ht="15">
      <c r="B118" s="156" t="s">
        <v>129</v>
      </c>
      <c r="G118" s="142">
        <v>3376</v>
      </c>
      <c r="H118" s="60"/>
    </row>
    <row r="119" spans="2:8" ht="17.25">
      <c r="B119" s="156" t="s">
        <v>130</v>
      </c>
      <c r="G119" s="138">
        <v>7375</v>
      </c>
      <c r="H119" s="60"/>
    </row>
    <row r="120" spans="2:8" ht="17.25">
      <c r="B120" s="173"/>
      <c r="G120" s="138"/>
      <c r="H120" s="142">
        <f>SUM(G118:G119)</f>
        <v>10751</v>
      </c>
    </row>
    <row r="121" spans="2:8" ht="15">
      <c r="B121" s="156" t="s">
        <v>131</v>
      </c>
      <c r="G121" s="142">
        <v>1844</v>
      </c>
      <c r="H121" s="60"/>
    </row>
    <row r="122" spans="2:8" ht="17.25">
      <c r="B122" s="156" t="s">
        <v>132</v>
      </c>
      <c r="G122" s="138">
        <v>4165</v>
      </c>
      <c r="H122" s="60"/>
    </row>
    <row r="123" spans="2:8" ht="15">
      <c r="B123" s="173"/>
      <c r="G123" s="60"/>
      <c r="H123" s="142">
        <f>SUM(G121:G122)</f>
        <v>6009</v>
      </c>
    </row>
    <row r="124" spans="2:8" ht="15">
      <c r="B124" s="156" t="s">
        <v>133</v>
      </c>
      <c r="G124" s="55">
        <v>3436</v>
      </c>
      <c r="H124" s="60"/>
    </row>
    <row r="125" spans="2:8" ht="17.25">
      <c r="B125" s="156" t="s">
        <v>134</v>
      </c>
      <c r="G125" s="138">
        <v>164177</v>
      </c>
      <c r="H125" s="60"/>
    </row>
    <row r="126" spans="2:8" ht="15">
      <c r="B126" s="173"/>
      <c r="G126" s="60"/>
      <c r="H126" s="142">
        <f>SUM(G124:G125)</f>
        <v>167613</v>
      </c>
    </row>
    <row r="127" spans="2:8" ht="15">
      <c r="B127" s="156" t="s">
        <v>135</v>
      </c>
      <c r="G127" s="142">
        <v>2599</v>
      </c>
      <c r="H127" s="60"/>
    </row>
    <row r="128" spans="2:8" ht="17.25">
      <c r="B128" s="156" t="s">
        <v>136</v>
      </c>
      <c r="G128" s="138">
        <v>20396</v>
      </c>
      <c r="H128" s="60"/>
    </row>
    <row r="129" spans="2:8" ht="17.25">
      <c r="B129" s="156"/>
      <c r="C129" s="61"/>
      <c r="G129" s="142"/>
      <c r="H129" s="138">
        <f>SUM(G127:G128)</f>
        <v>22995</v>
      </c>
    </row>
    <row r="130" spans="2:8" ht="15">
      <c r="B130" s="156" t="s">
        <v>137</v>
      </c>
      <c r="G130" s="142">
        <v>1126</v>
      </c>
      <c r="H130" s="60"/>
    </row>
    <row r="131" spans="2:8" ht="17.25">
      <c r="B131" s="156" t="s">
        <v>138</v>
      </c>
      <c r="G131" s="143">
        <v>56333</v>
      </c>
      <c r="H131" s="142">
        <f>SUM(G130:G131)</f>
        <v>57459</v>
      </c>
    </row>
    <row r="132" spans="2:8" ht="15.75" thickBot="1">
      <c r="B132" s="68" t="s">
        <v>139</v>
      </c>
      <c r="G132" s="60"/>
      <c r="H132" s="172">
        <f>SUM(H120:H131)</f>
        <v>264827</v>
      </c>
    </row>
    <row r="133" ht="13.5" thickTop="1">
      <c r="G133" s="60"/>
    </row>
    <row r="134" spans="1:8" ht="18.75">
      <c r="A134" s="2" t="s">
        <v>140</v>
      </c>
      <c r="B134" s="51" t="s">
        <v>141</v>
      </c>
      <c r="H134" s="7"/>
    </row>
    <row r="135" spans="1:2" ht="18.75">
      <c r="A135" s="2"/>
      <c r="B135" s="76" t="s">
        <v>142</v>
      </c>
    </row>
    <row r="136" spans="1:2" ht="18.75">
      <c r="A136" s="2"/>
      <c r="B136" t="s">
        <v>143</v>
      </c>
    </row>
    <row r="137" spans="1:2" ht="18.75">
      <c r="A137" s="2"/>
      <c r="B137" t="s">
        <v>144</v>
      </c>
    </row>
    <row r="138" spans="1:2" ht="18.75">
      <c r="A138" s="2"/>
      <c r="B138" t="s">
        <v>145</v>
      </c>
    </row>
    <row r="139" spans="1:2" ht="18.75">
      <c r="A139" s="2"/>
      <c r="B139" t="s">
        <v>146</v>
      </c>
    </row>
    <row r="140" spans="1:2" ht="18.75">
      <c r="A140" s="2"/>
      <c r="B140" t="s">
        <v>336</v>
      </c>
    </row>
    <row r="141" spans="1:2" ht="18.75">
      <c r="A141" s="2"/>
      <c r="B141" t="s">
        <v>147</v>
      </c>
    </row>
    <row r="142" ht="18.75">
      <c r="A142" s="2"/>
    </row>
    <row r="143" ht="18.75">
      <c r="A143" s="2"/>
    </row>
    <row r="144" ht="18.75">
      <c r="A144" s="2"/>
    </row>
    <row r="145" spans="1:2" ht="18.75">
      <c r="A145" s="2" t="s">
        <v>148</v>
      </c>
      <c r="B145" s="69" t="s">
        <v>149</v>
      </c>
    </row>
    <row r="146" spans="1:2" ht="18.75">
      <c r="A146" s="2"/>
      <c r="B146" s="69"/>
    </row>
    <row r="147" ht="15">
      <c r="B147" s="76" t="s">
        <v>178</v>
      </c>
    </row>
    <row r="148" ht="15">
      <c r="B148" s="76"/>
    </row>
    <row r="149" spans="1:2" ht="18.75">
      <c r="A149" s="2" t="s">
        <v>150</v>
      </c>
      <c r="B149" s="132" t="s">
        <v>151</v>
      </c>
    </row>
    <row r="150" spans="1:2" ht="18.75">
      <c r="A150" s="2"/>
      <c r="B150" s="132"/>
    </row>
    <row r="151" ht="12.75">
      <c r="B151" t="s">
        <v>349</v>
      </c>
    </row>
    <row r="152" ht="15">
      <c r="B152" s="76"/>
    </row>
    <row r="153" ht="15">
      <c r="B153" s="76"/>
    </row>
    <row r="154" spans="1:7" ht="18.75">
      <c r="A154" s="2" t="s">
        <v>152</v>
      </c>
      <c r="B154" s="69" t="s">
        <v>153</v>
      </c>
      <c r="G154" s="52" t="s">
        <v>87</v>
      </c>
    </row>
    <row r="155" spans="1:7" ht="18.75">
      <c r="A155" s="2"/>
      <c r="B155" s="69"/>
      <c r="F155" s="52" t="s">
        <v>112</v>
      </c>
      <c r="G155" s="71" t="s">
        <v>61</v>
      </c>
    </row>
    <row r="156" spans="2:7" ht="15">
      <c r="B156" s="76" t="s">
        <v>154</v>
      </c>
      <c r="F156" s="133" t="s">
        <v>315</v>
      </c>
      <c r="G156" s="133" t="s">
        <v>315</v>
      </c>
    </row>
    <row r="157" spans="2:7" ht="15">
      <c r="B157" s="76"/>
      <c r="C157" s="144"/>
      <c r="G157" s="144"/>
    </row>
    <row r="158" spans="1:7" ht="17.25">
      <c r="A158" s="53" t="s">
        <v>155</v>
      </c>
      <c r="B158" s="76" t="s">
        <v>156</v>
      </c>
      <c r="F158" s="135">
        <f>SUM('Condensed PL-31.3.2007-FY'!F38)</f>
        <v>16367</v>
      </c>
      <c r="G158" s="62">
        <f>SUM('Condensed PL-31.3.2007-FY'!J38)</f>
        <v>62366.03593650606</v>
      </c>
    </row>
    <row r="159" spans="1:7" ht="32.25">
      <c r="A159" s="145" t="s">
        <v>157</v>
      </c>
      <c r="B159" s="146" t="s">
        <v>183</v>
      </c>
      <c r="C159" s="145"/>
      <c r="D159" s="145"/>
      <c r="E159" s="145"/>
      <c r="F159" s="138">
        <v>220000</v>
      </c>
      <c r="G159" s="138">
        <f>SUM(F159)</f>
        <v>220000</v>
      </c>
    </row>
    <row r="160" spans="1:7" ht="15.75" thickBot="1">
      <c r="A160" s="147"/>
      <c r="B160" s="76" t="s">
        <v>158</v>
      </c>
      <c r="C160" s="145"/>
      <c r="D160" s="145"/>
      <c r="E160" s="145"/>
      <c r="F160" s="148">
        <f>SUM(F158/F159)*100</f>
        <v>7.4395454545454545</v>
      </c>
      <c r="G160" s="148">
        <f>SUM(G158/G159)*100</f>
        <v>28.3481981529573</v>
      </c>
    </row>
    <row r="161" spans="1:5" ht="15.75" thickTop="1">
      <c r="A161" s="147"/>
      <c r="B161" s="76"/>
      <c r="C161" s="145"/>
      <c r="D161" s="145"/>
      <c r="E161" s="145"/>
    </row>
    <row r="162" spans="1:7" ht="18.75">
      <c r="A162" s="2" t="s">
        <v>159</v>
      </c>
      <c r="B162" s="69" t="s">
        <v>160</v>
      </c>
      <c r="C162" s="145"/>
      <c r="D162" s="145"/>
      <c r="E162" s="145"/>
      <c r="F162" s="145"/>
      <c r="G162" s="145"/>
    </row>
    <row r="163" spans="1:7" ht="18.75">
      <c r="A163" s="2"/>
      <c r="B163" s="69"/>
      <c r="C163" s="145"/>
      <c r="D163" s="145"/>
      <c r="E163" s="145"/>
      <c r="F163" s="145"/>
      <c r="G163" s="145"/>
    </row>
    <row r="164" spans="2:8" ht="15">
      <c r="B164" s="149"/>
      <c r="H164" s="76"/>
    </row>
    <row r="165" spans="2:7" ht="15">
      <c r="B165" s="78" t="s">
        <v>161</v>
      </c>
      <c r="C165" s="150" t="s">
        <v>162</v>
      </c>
      <c r="D165" s="150" t="s">
        <v>163</v>
      </c>
      <c r="E165" s="150"/>
      <c r="F165" s="150" t="s">
        <v>164</v>
      </c>
      <c r="G165" s="151" t="s">
        <v>165</v>
      </c>
    </row>
    <row r="166" spans="2:7" ht="12.75">
      <c r="B166" s="87"/>
      <c r="C166" s="152" t="s">
        <v>166</v>
      </c>
      <c r="D166" s="152"/>
      <c r="E166" s="152"/>
      <c r="F166" s="152"/>
      <c r="G166" s="153"/>
    </row>
    <row r="167" spans="2:7" ht="12.75">
      <c r="B167" s="82"/>
      <c r="C167" s="154"/>
      <c r="D167" s="116"/>
      <c r="E167" s="116"/>
      <c r="F167" s="116"/>
      <c r="G167" s="155"/>
    </row>
    <row r="168" spans="2:7" ht="12.75">
      <c r="B168" s="82">
        <v>7</v>
      </c>
      <c r="C168" s="154">
        <v>2006</v>
      </c>
      <c r="D168" s="116" t="s">
        <v>167</v>
      </c>
      <c r="E168" s="116"/>
      <c r="F168" s="116" t="s">
        <v>188</v>
      </c>
      <c r="G168" s="155" t="s">
        <v>335</v>
      </c>
    </row>
    <row r="169" spans="2:7" ht="12.75">
      <c r="B169" s="82"/>
      <c r="C169" s="154"/>
      <c r="D169" s="116" t="s">
        <v>187</v>
      </c>
      <c r="E169" s="116"/>
      <c r="F169" s="116"/>
      <c r="G169" s="155"/>
    </row>
    <row r="170" spans="2:7" ht="12.75">
      <c r="B170" s="82"/>
      <c r="C170" s="154"/>
      <c r="D170" s="114" t="s">
        <v>168</v>
      </c>
      <c r="E170" s="116"/>
      <c r="F170" s="116"/>
      <c r="G170" s="155"/>
    </row>
    <row r="171" spans="2:7" ht="12.75">
      <c r="B171" s="82"/>
      <c r="C171" s="154"/>
      <c r="D171" s="116"/>
      <c r="E171" s="116"/>
      <c r="F171" s="116"/>
      <c r="G171" s="155"/>
    </row>
    <row r="172" spans="2:7" ht="12.75">
      <c r="B172" s="82">
        <v>8</v>
      </c>
      <c r="C172" s="154">
        <v>2007</v>
      </c>
      <c r="D172" s="116" t="s">
        <v>330</v>
      </c>
      <c r="E172" s="116"/>
      <c r="F172" s="116" t="s">
        <v>332</v>
      </c>
      <c r="G172" s="155" t="s">
        <v>333</v>
      </c>
    </row>
    <row r="173" spans="2:7" ht="12.75">
      <c r="B173" s="82"/>
      <c r="C173" s="154"/>
      <c r="D173" s="116" t="s">
        <v>331</v>
      </c>
      <c r="E173" s="116"/>
      <c r="F173" s="116"/>
      <c r="G173" s="155" t="s">
        <v>334</v>
      </c>
    </row>
    <row r="174" spans="2:7" ht="12.75">
      <c r="B174" s="87"/>
      <c r="C174" s="225"/>
      <c r="D174" s="105" t="s">
        <v>168</v>
      </c>
      <c r="E174" s="152"/>
      <c r="F174" s="152"/>
      <c r="G174" s="226"/>
    </row>
  </sheetData>
  <printOptions/>
  <pageMargins left="0.75" right="0.75" top="1" bottom="1" header="0.5" footer="0.5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4">
      <pane xSplit="2" ySplit="6" topLeftCell="G25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A20" sqref="A20"/>
    </sheetView>
  </sheetViews>
  <sheetFormatPr defaultColWidth="9.140625" defaultRowHeight="12.75"/>
  <cols>
    <col min="5" max="5" width="15.00390625" style="0" customWidth="1"/>
    <col min="6" max="7" width="18.28125" style="0" customWidth="1"/>
    <col min="8" max="8" width="14.7109375" style="0" customWidth="1"/>
    <col min="9" max="9" width="15.140625" style="0" customWidth="1"/>
    <col min="10" max="10" width="12.00390625" style="0" customWidth="1"/>
    <col min="11" max="11" width="12.421875" style="0" customWidth="1"/>
  </cols>
  <sheetData>
    <row r="1" ht="19.5">
      <c r="A1" s="66" t="s">
        <v>34</v>
      </c>
    </row>
    <row r="2" ht="15">
      <c r="A2" s="67" t="s">
        <v>3</v>
      </c>
    </row>
    <row r="4" ht="18">
      <c r="A4" s="3" t="s">
        <v>313</v>
      </c>
    </row>
    <row r="7" ht="15.75">
      <c r="A7" s="12" t="s">
        <v>341</v>
      </c>
    </row>
    <row r="9" spans="5:11" ht="38.25">
      <c r="E9" s="189" t="s">
        <v>288</v>
      </c>
      <c r="F9" s="189" t="s">
        <v>170</v>
      </c>
      <c r="G9" s="189" t="s">
        <v>337</v>
      </c>
      <c r="H9" s="189" t="s">
        <v>287</v>
      </c>
      <c r="I9" s="195" t="s">
        <v>286</v>
      </c>
      <c r="J9" s="189" t="s">
        <v>289</v>
      </c>
      <c r="K9" s="196" t="s">
        <v>200</v>
      </c>
    </row>
    <row r="10" spans="5:9" ht="12.75">
      <c r="E10" s="53"/>
      <c r="F10" s="53"/>
      <c r="G10" s="53"/>
      <c r="H10" s="53"/>
      <c r="I10" s="53"/>
    </row>
    <row r="11" ht="12.75">
      <c r="I11" s="197"/>
    </row>
    <row r="12" ht="12.75">
      <c r="I12" s="197"/>
    </row>
    <row r="13" spans="5:11" ht="12.75">
      <c r="E13" s="53" t="s">
        <v>2</v>
      </c>
      <c r="F13" s="53" t="s">
        <v>2</v>
      </c>
      <c r="G13" s="53" t="s">
        <v>2</v>
      </c>
      <c r="H13" s="53" t="s">
        <v>2</v>
      </c>
      <c r="I13" s="198" t="s">
        <v>2</v>
      </c>
      <c r="J13" s="53" t="s">
        <v>2</v>
      </c>
      <c r="K13" s="198" t="s">
        <v>2</v>
      </c>
    </row>
    <row r="14" spans="1:11" ht="15">
      <c r="A14" t="s">
        <v>290</v>
      </c>
      <c r="E14" s="73">
        <v>110000</v>
      </c>
      <c r="F14" s="55">
        <v>40346</v>
      </c>
      <c r="G14" s="55">
        <v>0</v>
      </c>
      <c r="H14" s="55">
        <v>97672</v>
      </c>
      <c r="I14" s="199">
        <f aca="true" t="shared" si="0" ref="I14:I24">SUM(E14:H14)</f>
        <v>248018</v>
      </c>
      <c r="J14" s="167">
        <v>20746</v>
      </c>
      <c r="K14" s="199">
        <f>SUM(I14:J14)</f>
        <v>268764</v>
      </c>
    </row>
    <row r="15" spans="1:11" ht="17.25">
      <c r="A15" t="s">
        <v>291</v>
      </c>
      <c r="E15" s="193">
        <v>0</v>
      </c>
      <c r="F15" s="193">
        <v>0</v>
      </c>
      <c r="G15" s="193">
        <v>0</v>
      </c>
      <c r="H15" s="193">
        <v>799</v>
      </c>
      <c r="I15" s="200">
        <f>SUM(E15:H15)</f>
        <v>799</v>
      </c>
      <c r="J15" s="194">
        <v>0</v>
      </c>
      <c r="K15" s="200">
        <f>SUM(I15:J15)</f>
        <v>799</v>
      </c>
    </row>
    <row r="16" spans="1:11" ht="15">
      <c r="A16" t="s">
        <v>292</v>
      </c>
      <c r="E16" s="73">
        <f aca="true" t="shared" si="1" ref="E16:K16">SUM(E14:E15)</f>
        <v>110000</v>
      </c>
      <c r="F16" s="73">
        <f t="shared" si="1"/>
        <v>40346</v>
      </c>
      <c r="G16" s="73">
        <f t="shared" si="1"/>
        <v>0</v>
      </c>
      <c r="H16" s="73">
        <f t="shared" si="1"/>
        <v>98471</v>
      </c>
      <c r="I16" s="201">
        <f t="shared" si="1"/>
        <v>248817</v>
      </c>
      <c r="J16" s="73">
        <f t="shared" si="1"/>
        <v>20746</v>
      </c>
      <c r="K16" s="201">
        <f t="shared" si="1"/>
        <v>269563</v>
      </c>
    </row>
    <row r="17" spans="5:11" ht="15">
      <c r="E17" s="55"/>
      <c r="H17" s="57"/>
      <c r="I17" s="202"/>
      <c r="K17" s="197"/>
    </row>
    <row r="18" spans="1:11" ht="12.75">
      <c r="A18" t="s">
        <v>171</v>
      </c>
      <c r="I18" s="199">
        <f t="shared" si="0"/>
        <v>0</v>
      </c>
      <c r="K18" s="197"/>
    </row>
    <row r="19" spans="1:11" ht="15">
      <c r="A19" t="s">
        <v>172</v>
      </c>
      <c r="E19" s="7">
        <v>0</v>
      </c>
      <c r="H19" s="55">
        <f>SUM('Condensed PL-31.3.2007-FY'!J38)</f>
        <v>62366.03593650606</v>
      </c>
      <c r="I19" s="199">
        <f t="shared" si="0"/>
        <v>62366.03593650606</v>
      </c>
      <c r="J19" s="157">
        <f>SUM('Condensed PL-31.3.2007-FY'!J39)</f>
        <v>5336.231293493938</v>
      </c>
      <c r="K19" s="199">
        <f aca="true" t="shared" si="2" ref="K19:K24">SUM(I19:J19)</f>
        <v>67702.26723</v>
      </c>
    </row>
    <row r="20" spans="1:11" ht="15">
      <c r="A20" s="227" t="s">
        <v>369</v>
      </c>
      <c r="E20" s="7"/>
      <c r="H20" s="55"/>
      <c r="I20" s="199">
        <f t="shared" si="0"/>
        <v>0</v>
      </c>
      <c r="J20" s="157">
        <v>986</v>
      </c>
      <c r="K20" s="199">
        <f t="shared" si="2"/>
        <v>986</v>
      </c>
    </row>
    <row r="21" spans="1:11" ht="15">
      <c r="A21" t="s">
        <v>345</v>
      </c>
      <c r="E21" s="7"/>
      <c r="F21" s="167"/>
      <c r="G21" s="167">
        <v>-12</v>
      </c>
      <c r="H21" s="55"/>
      <c r="I21" s="203">
        <f t="shared" si="0"/>
        <v>-12</v>
      </c>
      <c r="J21" s="167">
        <v>0</v>
      </c>
      <c r="K21" s="203">
        <f t="shared" si="2"/>
        <v>-12</v>
      </c>
    </row>
    <row r="22" spans="1:11" ht="15">
      <c r="A22" s="227" t="s">
        <v>370</v>
      </c>
      <c r="E22" s="7"/>
      <c r="F22" s="167"/>
      <c r="G22" s="167"/>
      <c r="H22" s="55"/>
      <c r="I22" s="203">
        <f t="shared" si="0"/>
        <v>0</v>
      </c>
      <c r="J22" s="167">
        <v>-625</v>
      </c>
      <c r="K22" s="203">
        <f t="shared" si="2"/>
        <v>-625</v>
      </c>
    </row>
    <row r="23" spans="1:11" ht="15">
      <c r="A23" s="227" t="s">
        <v>368</v>
      </c>
      <c r="E23" s="55"/>
      <c r="F23" s="167"/>
      <c r="G23" s="167"/>
      <c r="H23" s="57"/>
      <c r="I23" s="203">
        <f t="shared" si="0"/>
        <v>0</v>
      </c>
      <c r="J23" s="167">
        <v>-942</v>
      </c>
      <c r="K23" s="203">
        <f t="shared" si="2"/>
        <v>-942</v>
      </c>
    </row>
    <row r="24" spans="1:11" ht="15">
      <c r="A24" t="s">
        <v>176</v>
      </c>
      <c r="E24" s="7"/>
      <c r="H24" s="166">
        <f>SUM('[1]Consol PL-30.9.06'!$AF$49)/1000</f>
        <v>-14255.999999999996</v>
      </c>
      <c r="I24" s="203">
        <f t="shared" si="0"/>
        <v>-14255.999999999996</v>
      </c>
      <c r="J24" s="167">
        <v>0</v>
      </c>
      <c r="K24" s="203">
        <f t="shared" si="2"/>
        <v>-14255.999999999996</v>
      </c>
    </row>
    <row r="25" spans="9:11" ht="12.75">
      <c r="I25" s="199"/>
      <c r="K25" s="197"/>
    </row>
    <row r="26" spans="1:11" ht="15.75" thickBot="1">
      <c r="A26" t="s">
        <v>327</v>
      </c>
      <c r="B26" s="61"/>
      <c r="E26" s="58">
        <f aca="true" t="shared" si="3" ref="E26:K26">SUM(E16:E25)</f>
        <v>110000</v>
      </c>
      <c r="F26" s="58">
        <f t="shared" si="3"/>
        <v>40346</v>
      </c>
      <c r="G26" s="221">
        <f t="shared" si="3"/>
        <v>-12</v>
      </c>
      <c r="H26" s="58">
        <f t="shared" si="3"/>
        <v>146581.03593650606</v>
      </c>
      <c r="I26" s="204">
        <f t="shared" si="3"/>
        <v>296915.03593650606</v>
      </c>
      <c r="J26" s="58">
        <f t="shared" si="3"/>
        <v>25501.23129349394</v>
      </c>
      <c r="K26" s="204">
        <f t="shared" si="3"/>
        <v>322416.26723</v>
      </c>
    </row>
    <row r="27" ht="13.5" thickTop="1"/>
    <row r="28" ht="12.75">
      <c r="H28" s="60"/>
    </row>
    <row r="38" ht="15.75">
      <c r="A38" s="11" t="s">
        <v>300</v>
      </c>
    </row>
    <row r="39" ht="15.75">
      <c r="A39" s="11" t="s">
        <v>294</v>
      </c>
    </row>
    <row r="40" ht="15">
      <c r="A40" s="65"/>
    </row>
  </sheetData>
  <printOptions/>
  <pageMargins left="0.75" right="0.75" top="1" bottom="1" header="0.5" footer="0.5"/>
  <pageSetup fitToHeight="1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1"/>
  <sheetViews>
    <sheetView workbookViewId="0" topLeftCell="A82">
      <selection activeCell="F94" sqref="F94"/>
    </sheetView>
  </sheetViews>
  <sheetFormatPr defaultColWidth="9.140625" defaultRowHeight="12.75"/>
  <cols>
    <col min="2" max="2" width="10.8515625" style="0" customWidth="1"/>
    <col min="3" max="3" width="27.28125" style="0" customWidth="1"/>
    <col min="4" max="4" width="15.140625" style="0" customWidth="1"/>
    <col min="5" max="5" width="10.8515625" style="0" customWidth="1"/>
    <col min="6" max="6" width="10.7109375" style="0" customWidth="1"/>
  </cols>
  <sheetData>
    <row r="1" ht="19.5">
      <c r="A1" s="66" t="s">
        <v>34</v>
      </c>
    </row>
    <row r="2" ht="15">
      <c r="A2" s="67" t="s">
        <v>3</v>
      </c>
    </row>
    <row r="3" spans="1:2" ht="18">
      <c r="A3" s="3" t="s">
        <v>313</v>
      </c>
      <c r="B3" s="67"/>
    </row>
    <row r="4" ht="15">
      <c r="A4" s="67"/>
    </row>
    <row r="5" ht="12.75">
      <c r="A5" s="68" t="s">
        <v>35</v>
      </c>
    </row>
    <row r="7" spans="1:2" ht="18.75">
      <c r="A7" s="2" t="s">
        <v>36</v>
      </c>
      <c r="B7" s="69" t="s">
        <v>37</v>
      </c>
    </row>
    <row r="8" spans="1:2" ht="18.75">
      <c r="A8" s="2"/>
      <c r="B8" s="69" t="s">
        <v>222</v>
      </c>
    </row>
    <row r="9" spans="1:2" ht="18.75">
      <c r="A9" s="2"/>
      <c r="B9" s="69" t="s">
        <v>223</v>
      </c>
    </row>
    <row r="10" spans="1:2" ht="18.75">
      <c r="A10" s="2"/>
      <c r="B10" s="69"/>
    </row>
    <row r="11" spans="1:2" ht="18.75">
      <c r="A11" s="2"/>
      <c r="B11" s="69" t="s">
        <v>224</v>
      </c>
    </row>
    <row r="12" spans="1:2" ht="18.75">
      <c r="A12" s="2"/>
      <c r="B12" s="69" t="s">
        <v>225</v>
      </c>
    </row>
    <row r="13" spans="1:2" ht="18.75">
      <c r="A13" s="2"/>
      <c r="B13" s="69" t="s">
        <v>226</v>
      </c>
    </row>
    <row r="14" spans="1:2" ht="18.75">
      <c r="A14" s="2"/>
      <c r="B14" s="69" t="s">
        <v>227</v>
      </c>
    </row>
    <row r="16" spans="2:3" ht="18.75">
      <c r="B16" s="69" t="s">
        <v>228</v>
      </c>
      <c r="C16" s="10" t="s">
        <v>229</v>
      </c>
    </row>
    <row r="17" spans="2:3" ht="18.75">
      <c r="B17" s="69" t="s">
        <v>302</v>
      </c>
      <c r="C17" s="10" t="s">
        <v>230</v>
      </c>
    </row>
    <row r="18" spans="2:3" ht="18.75">
      <c r="B18" s="69" t="s">
        <v>231</v>
      </c>
      <c r="C18" s="10" t="s">
        <v>232</v>
      </c>
    </row>
    <row r="19" spans="2:3" ht="18.75">
      <c r="B19" s="69" t="s">
        <v>233</v>
      </c>
      <c r="C19" s="10" t="s">
        <v>234</v>
      </c>
    </row>
    <row r="20" spans="2:3" ht="18.75">
      <c r="B20" s="69" t="s">
        <v>235</v>
      </c>
      <c r="C20" s="10" t="s">
        <v>236</v>
      </c>
    </row>
    <row r="21" spans="2:3" ht="18.75">
      <c r="B21" s="69" t="s">
        <v>237</v>
      </c>
      <c r="C21" s="10" t="s">
        <v>238</v>
      </c>
    </row>
    <row r="22" spans="2:3" ht="18.75">
      <c r="B22" s="69" t="s">
        <v>239</v>
      </c>
      <c r="C22" s="10" t="s">
        <v>240</v>
      </c>
    </row>
    <row r="23" spans="2:3" ht="18.75">
      <c r="B23" s="69" t="s">
        <v>305</v>
      </c>
      <c r="C23" s="10" t="s">
        <v>306</v>
      </c>
    </row>
    <row r="24" spans="2:3" ht="18.75">
      <c r="B24" s="69" t="s">
        <v>241</v>
      </c>
      <c r="C24" s="10" t="s">
        <v>242</v>
      </c>
    </row>
    <row r="25" spans="2:3" ht="18.75">
      <c r="B25" s="69" t="s">
        <v>307</v>
      </c>
      <c r="C25" s="10" t="s">
        <v>308</v>
      </c>
    </row>
    <row r="26" spans="2:3" ht="18.75">
      <c r="B26" s="69" t="s">
        <v>243</v>
      </c>
      <c r="C26" s="10" t="s">
        <v>244</v>
      </c>
    </row>
    <row r="27" spans="2:3" ht="18.75">
      <c r="B27" s="69" t="s">
        <v>245</v>
      </c>
      <c r="C27" s="10" t="s">
        <v>29</v>
      </c>
    </row>
    <row r="28" spans="2:3" ht="18.75">
      <c r="B28" s="69" t="s">
        <v>246</v>
      </c>
      <c r="C28" s="10" t="s">
        <v>247</v>
      </c>
    </row>
    <row r="29" spans="2:3" ht="18.75">
      <c r="B29" s="69" t="s">
        <v>248</v>
      </c>
      <c r="C29" s="10" t="s">
        <v>249</v>
      </c>
    </row>
    <row r="30" spans="2:3" ht="18.75">
      <c r="B30" s="69" t="s">
        <v>250</v>
      </c>
      <c r="C30" s="10" t="s">
        <v>153</v>
      </c>
    </row>
    <row r="31" spans="2:3" ht="18.75">
      <c r="B31" s="69" t="s">
        <v>251</v>
      </c>
      <c r="C31" s="10" t="s">
        <v>252</v>
      </c>
    </row>
    <row r="32" spans="2:3" ht="18.75">
      <c r="B32" s="69" t="s">
        <v>253</v>
      </c>
      <c r="C32" s="10" t="s">
        <v>254</v>
      </c>
    </row>
    <row r="33" spans="2:3" ht="18.75">
      <c r="B33" s="69" t="s">
        <v>255</v>
      </c>
      <c r="C33" s="10" t="s">
        <v>256</v>
      </c>
    </row>
    <row r="35" ht="18.75">
      <c r="B35" s="69" t="s">
        <v>257</v>
      </c>
    </row>
    <row r="37" ht="18.75">
      <c r="B37" s="69" t="s">
        <v>258</v>
      </c>
    </row>
    <row r="39" ht="12.75">
      <c r="B39" s="68" t="s">
        <v>260</v>
      </c>
    </row>
    <row r="40" ht="12.75">
      <c r="B40" t="s">
        <v>259</v>
      </c>
    </row>
    <row r="42" ht="12.75">
      <c r="B42" s="68" t="s">
        <v>181</v>
      </c>
    </row>
    <row r="43" ht="12.75">
      <c r="B43" t="s">
        <v>261</v>
      </c>
    </row>
    <row r="44" ht="12.75">
      <c r="B44" t="s">
        <v>262</v>
      </c>
    </row>
    <row r="46" ht="12.75">
      <c r="B46" t="s">
        <v>284</v>
      </c>
    </row>
    <row r="47" ht="12.75">
      <c r="B47" t="s">
        <v>263</v>
      </c>
    </row>
    <row r="50" spans="2:6" ht="38.25">
      <c r="B50" s="187" t="s">
        <v>264</v>
      </c>
      <c r="D50" s="188" t="s">
        <v>266</v>
      </c>
      <c r="E50" s="189" t="s">
        <v>268</v>
      </c>
      <c r="F50" s="189" t="s">
        <v>267</v>
      </c>
    </row>
    <row r="52" spans="2:6" ht="12.75">
      <c r="B52" t="s">
        <v>265</v>
      </c>
      <c r="D52" s="167">
        <v>97672</v>
      </c>
      <c r="E52" s="190">
        <f>-SUM(E53)</f>
        <v>799</v>
      </c>
      <c r="F52" s="190">
        <f>SUM(D52:E52)</f>
        <v>98471</v>
      </c>
    </row>
    <row r="53" spans="2:6" ht="12.75">
      <c r="B53" t="s">
        <v>260</v>
      </c>
      <c r="D53" s="167">
        <v>799</v>
      </c>
      <c r="E53" s="190">
        <f>-SUM(D53)</f>
        <v>-799</v>
      </c>
      <c r="F53" s="190">
        <f>SUM(D53:E53)</f>
        <v>0</v>
      </c>
    </row>
    <row r="56" ht="18.75">
      <c r="B56" s="69" t="s">
        <v>269</v>
      </c>
    </row>
    <row r="58" ht="12.75">
      <c r="B58" t="s">
        <v>270</v>
      </c>
    </row>
    <row r="59" ht="12.75">
      <c r="B59" t="s">
        <v>271</v>
      </c>
    </row>
    <row r="61" ht="12.75">
      <c r="B61" t="s">
        <v>272</v>
      </c>
    </row>
    <row r="62" ht="12.75">
      <c r="B62" t="s">
        <v>273</v>
      </c>
    </row>
    <row r="64" ht="12.75">
      <c r="B64" t="s">
        <v>285</v>
      </c>
    </row>
    <row r="65" ht="12.75">
      <c r="B65" t="s">
        <v>274</v>
      </c>
    </row>
    <row r="67" ht="12.75">
      <c r="B67" t="s">
        <v>275</v>
      </c>
    </row>
    <row r="69" ht="12.75">
      <c r="B69" t="s">
        <v>276</v>
      </c>
    </row>
    <row r="70" ht="12.75">
      <c r="B70" t="s">
        <v>304</v>
      </c>
    </row>
    <row r="72" spans="4:6" ht="38.25">
      <c r="D72" s="188" t="s">
        <v>266</v>
      </c>
      <c r="E72" s="189" t="s">
        <v>268</v>
      </c>
      <c r="F72" s="189" t="s">
        <v>267</v>
      </c>
    </row>
    <row r="73" spans="2:6" ht="12.75">
      <c r="B73" s="68" t="s">
        <v>321</v>
      </c>
      <c r="D73" s="188"/>
      <c r="E73" s="189"/>
      <c r="F73" s="189"/>
    </row>
    <row r="74" ht="12.75">
      <c r="B74" s="187" t="s">
        <v>277</v>
      </c>
    </row>
    <row r="76" spans="2:6" ht="12.75">
      <c r="B76" t="s">
        <v>278</v>
      </c>
      <c r="D76" s="167">
        <v>182</v>
      </c>
      <c r="E76" s="167">
        <v>-49</v>
      </c>
      <c r="F76" s="167">
        <v>133</v>
      </c>
    </row>
    <row r="77" spans="2:6" ht="12.75">
      <c r="B77" t="s">
        <v>18</v>
      </c>
      <c r="D77" s="190">
        <f>SUM(F77-E77)</f>
        <v>11611</v>
      </c>
      <c r="E77" s="167">
        <v>-49</v>
      </c>
      <c r="F77" s="167">
        <v>11562</v>
      </c>
    </row>
    <row r="78" spans="2:6" ht="12.75">
      <c r="B78" t="s">
        <v>279</v>
      </c>
      <c r="D78" s="190">
        <f>SUM(F78-E78)</f>
        <v>852</v>
      </c>
      <c r="E78" s="190">
        <f>SUM(E77)</f>
        <v>-49</v>
      </c>
      <c r="F78" s="167">
        <v>803</v>
      </c>
    </row>
    <row r="80" spans="2:6" ht="12.75">
      <c r="B80" s="68" t="s">
        <v>322</v>
      </c>
      <c r="D80" s="188"/>
      <c r="E80" s="189"/>
      <c r="F80" s="189"/>
    </row>
    <row r="81" ht="12.75">
      <c r="B81" s="187" t="s">
        <v>277</v>
      </c>
    </row>
    <row r="83" spans="2:6" ht="12.75">
      <c r="B83" t="s">
        <v>278</v>
      </c>
      <c r="D83" s="167">
        <f>SUM(F83-E83)</f>
        <v>564</v>
      </c>
      <c r="E83" s="167">
        <v>-131</v>
      </c>
      <c r="F83" s="167">
        <v>433</v>
      </c>
    </row>
    <row r="84" spans="2:6" ht="12.75">
      <c r="B84" t="s">
        <v>18</v>
      </c>
      <c r="D84" s="190">
        <f>SUM(F84-E84)</f>
        <v>59058</v>
      </c>
      <c r="E84" s="167">
        <f>SUM(E83)</f>
        <v>-131</v>
      </c>
      <c r="F84" s="167">
        <v>58927</v>
      </c>
    </row>
    <row r="85" spans="2:6" ht="12.75">
      <c r="B85" t="s">
        <v>279</v>
      </c>
      <c r="D85" s="190">
        <f>SUM(F85-E85)</f>
        <v>7656</v>
      </c>
      <c r="E85" s="190">
        <f>SUM(E84)</f>
        <v>-131</v>
      </c>
      <c r="F85" s="167">
        <v>7525</v>
      </c>
    </row>
    <row r="87" ht="12.75">
      <c r="B87" s="187" t="s">
        <v>264</v>
      </c>
    </row>
    <row r="89" spans="2:6" ht="12.75">
      <c r="B89" t="s">
        <v>280</v>
      </c>
      <c r="D89" s="167">
        <v>300568</v>
      </c>
      <c r="E89" s="190">
        <v>-48840</v>
      </c>
      <c r="F89" s="190">
        <f>SUM(D89:E89)</f>
        <v>251728</v>
      </c>
    </row>
    <row r="90" spans="2:6" ht="12.75">
      <c r="B90" t="s">
        <v>295</v>
      </c>
      <c r="D90" s="167"/>
      <c r="E90" s="190">
        <f>3587+3003</f>
        <v>6590</v>
      </c>
      <c r="F90" s="190">
        <f>SUM(E90)</f>
        <v>6590</v>
      </c>
    </row>
    <row r="91" spans="2:6" ht="12.75">
      <c r="B91" t="s">
        <v>310</v>
      </c>
      <c r="D91" s="167"/>
      <c r="E91" s="190">
        <v>32149</v>
      </c>
      <c r="F91" s="190">
        <f>SUM(E91)</f>
        <v>32149</v>
      </c>
    </row>
    <row r="92" spans="2:6" ht="12.75">
      <c r="B92" t="s">
        <v>281</v>
      </c>
      <c r="D92" s="190">
        <v>0</v>
      </c>
      <c r="E92" s="190">
        <v>13104</v>
      </c>
      <c r="F92" s="190">
        <f>SUM(E92)</f>
        <v>13104</v>
      </c>
    </row>
    <row r="93" ht="12.75">
      <c r="D93" s="190"/>
    </row>
    <row r="94" spans="4:6" ht="12.75">
      <c r="D94" s="190"/>
      <c r="E94" s="190"/>
      <c r="F94" s="190"/>
    </row>
    <row r="95" spans="2:6" ht="12.75">
      <c r="B95" t="s">
        <v>234</v>
      </c>
      <c r="D95" s="167">
        <v>114952</v>
      </c>
      <c r="E95" s="190">
        <f>-SUM(E96)</f>
        <v>-12722</v>
      </c>
      <c r="F95" s="190">
        <f>SUM(D95:E95)</f>
        <v>102230</v>
      </c>
    </row>
    <row r="96" spans="2:6" ht="12.75">
      <c r="B96" t="s">
        <v>282</v>
      </c>
      <c r="D96" s="190">
        <v>0</v>
      </c>
      <c r="E96" s="190">
        <f>SUM(F96)</f>
        <v>12722</v>
      </c>
      <c r="F96" s="167">
        <v>12722</v>
      </c>
    </row>
    <row r="99" spans="1:2" ht="18.75">
      <c r="A99" s="2" t="s">
        <v>38</v>
      </c>
      <c r="B99" s="51" t="s">
        <v>39</v>
      </c>
    </row>
    <row r="100" ht="12.75">
      <c r="B100" t="s">
        <v>40</v>
      </c>
    </row>
    <row r="102" spans="1:2" ht="18.75">
      <c r="A102" s="70" t="s">
        <v>41</v>
      </c>
      <c r="B102" s="51" t="s">
        <v>42</v>
      </c>
    </row>
    <row r="103" ht="12.75">
      <c r="B103" t="s">
        <v>43</v>
      </c>
    </row>
    <row r="105" ht="12.75">
      <c r="B105" t="s">
        <v>44</v>
      </c>
    </row>
    <row r="106" ht="12.75">
      <c r="B106" t="s">
        <v>45</v>
      </c>
    </row>
    <row r="108" ht="12.75">
      <c r="B108" t="s">
        <v>46</v>
      </c>
    </row>
    <row r="109" ht="12.75">
      <c r="B109" t="s">
        <v>47</v>
      </c>
    </row>
    <row r="110" ht="12.75">
      <c r="B110" t="s">
        <v>48</v>
      </c>
    </row>
    <row r="112" ht="12.75">
      <c r="B112" t="s">
        <v>49</v>
      </c>
    </row>
    <row r="114" spans="1:2" ht="18.75">
      <c r="A114" s="2" t="s">
        <v>50</v>
      </c>
      <c r="B114" s="51" t="s">
        <v>51</v>
      </c>
    </row>
    <row r="115" ht="12.75">
      <c r="B115" t="s">
        <v>52</v>
      </c>
    </row>
    <row r="117" spans="1:2" ht="18.75">
      <c r="A117" s="2" t="s">
        <v>53</v>
      </c>
      <c r="B117" s="51" t="s">
        <v>54</v>
      </c>
    </row>
    <row r="118" ht="12.75">
      <c r="B118" t="s">
        <v>55</v>
      </c>
    </row>
    <row r="120" spans="1:2" ht="18.75">
      <c r="A120" s="2" t="s">
        <v>56</v>
      </c>
      <c r="B120" s="51" t="s">
        <v>57</v>
      </c>
    </row>
    <row r="121" ht="12.75">
      <c r="B121" t="s">
        <v>58</v>
      </c>
    </row>
    <row r="124" spans="1:2" ht="18.75">
      <c r="A124" s="2" t="s">
        <v>59</v>
      </c>
      <c r="B124" s="51" t="s">
        <v>60</v>
      </c>
    </row>
    <row r="125" spans="4:5" ht="14.25">
      <c r="D125" s="245"/>
      <c r="E125" s="245"/>
    </row>
    <row r="126" spans="2:5" ht="14.25">
      <c r="B126" t="s">
        <v>349</v>
      </c>
      <c r="D126" s="191"/>
      <c r="E126" s="71"/>
    </row>
    <row r="128" spans="4:5" ht="17.25">
      <c r="D128" s="62"/>
      <c r="E128" s="62"/>
    </row>
    <row r="129" spans="1:5" ht="20.25">
      <c r="A129" s="2" t="s">
        <v>62</v>
      </c>
      <c r="B129" s="51" t="s">
        <v>63</v>
      </c>
      <c r="D129" s="62"/>
      <c r="E129" s="62"/>
    </row>
    <row r="130" spans="1:5" ht="20.25">
      <c r="A130" s="2"/>
      <c r="B130" s="61" t="s">
        <v>338</v>
      </c>
      <c r="D130" s="62"/>
      <c r="E130" s="62"/>
    </row>
    <row r="131" spans="4:5" ht="17.25">
      <c r="D131" s="62"/>
      <c r="E131" s="62"/>
    </row>
    <row r="132" spans="1:5" ht="30">
      <c r="A132" s="55"/>
      <c r="B132" s="72"/>
      <c r="C132" s="55"/>
      <c r="D132" s="73" t="s">
        <v>64</v>
      </c>
      <c r="E132" s="192" t="s">
        <v>65</v>
      </c>
    </row>
    <row r="133" spans="1:5" ht="15">
      <c r="A133" s="55"/>
      <c r="B133" s="55"/>
      <c r="C133" s="55"/>
      <c r="D133" s="73" t="s">
        <v>2</v>
      </c>
      <c r="E133" s="73" t="s">
        <v>2</v>
      </c>
    </row>
    <row r="134" spans="1:5" ht="15">
      <c r="A134" s="55"/>
      <c r="B134" s="74" t="s">
        <v>66</v>
      </c>
      <c r="C134" s="55"/>
      <c r="D134" s="55">
        <f>SUM('KLSE notes-31.3.2007-final'!F16)</f>
        <v>245385</v>
      </c>
      <c r="E134" s="55">
        <f>SUM('KLSE notes-31.3.2007-final'!F26)</f>
        <v>33458</v>
      </c>
    </row>
    <row r="135" spans="1:5" ht="15">
      <c r="A135" s="55"/>
      <c r="B135" s="74" t="s">
        <v>67</v>
      </c>
      <c r="C135" s="55"/>
      <c r="D135" s="55">
        <f>SUM('KLSE notes-31.3.2007-final'!F17)</f>
        <v>216633</v>
      </c>
      <c r="E135" s="55">
        <f>SUM('KLSE notes-31.3.2007-final'!F27)</f>
        <v>9251</v>
      </c>
    </row>
    <row r="136" spans="1:5" ht="15">
      <c r="A136" s="55"/>
      <c r="B136" s="74" t="s">
        <v>68</v>
      </c>
      <c r="C136" s="55"/>
      <c r="D136" s="55">
        <f>SUM('KLSE notes-31.3.2007-final'!F18)</f>
        <v>656500</v>
      </c>
      <c r="E136" s="55">
        <f>SUM('KLSE notes-31.3.2007-final'!F28)</f>
        <v>33538</v>
      </c>
    </row>
    <row r="137" spans="1:5" ht="15.75" thickBot="1">
      <c r="A137" s="55"/>
      <c r="B137" s="55" t="s">
        <v>69</v>
      </c>
      <c r="C137" s="55"/>
      <c r="D137" s="63">
        <f>SUM(D134:D136)</f>
        <v>1118518</v>
      </c>
      <c r="E137" s="63">
        <f>SUM(E134:E136)</f>
        <v>76247</v>
      </c>
    </row>
    <row r="138" spans="1:5" ht="15.75" thickTop="1">
      <c r="A138" s="55"/>
      <c r="B138" s="55"/>
      <c r="C138" s="55"/>
      <c r="D138" s="55"/>
      <c r="E138" s="55"/>
    </row>
    <row r="139" spans="1:2" ht="18.75">
      <c r="A139" s="2" t="s">
        <v>70</v>
      </c>
      <c r="B139" s="75" t="s">
        <v>28</v>
      </c>
    </row>
    <row r="140" ht="15">
      <c r="B140" s="74" t="s">
        <v>71</v>
      </c>
    </row>
    <row r="142" spans="1:2" ht="18.75">
      <c r="A142" s="2" t="s">
        <v>72</v>
      </c>
      <c r="B142" s="75" t="s">
        <v>73</v>
      </c>
    </row>
    <row r="143" ht="12.75">
      <c r="B143" t="s">
        <v>74</v>
      </c>
    </row>
    <row r="145" spans="1:2" ht="18.75">
      <c r="A145" s="2" t="s">
        <v>75</v>
      </c>
      <c r="B145" s="75" t="s">
        <v>76</v>
      </c>
    </row>
    <row r="146" ht="15">
      <c r="B146" s="76" t="s">
        <v>180</v>
      </c>
    </row>
    <row r="147" ht="15">
      <c r="B147" s="76"/>
    </row>
    <row r="148" ht="15">
      <c r="B148" s="76"/>
    </row>
    <row r="150" spans="1:2" ht="18.75">
      <c r="A150" s="2" t="s">
        <v>77</v>
      </c>
      <c r="B150" s="69" t="s">
        <v>78</v>
      </c>
    </row>
    <row r="152" ht="15">
      <c r="B152" s="76" t="s">
        <v>79</v>
      </c>
    </row>
    <row r="153" spans="2:5" ht="12.75">
      <c r="B153" t="s">
        <v>80</v>
      </c>
      <c r="E153" s="53" t="s">
        <v>81</v>
      </c>
    </row>
    <row r="154" spans="2:5" ht="15">
      <c r="B154" t="s">
        <v>184</v>
      </c>
      <c r="E154" s="73">
        <v>473</v>
      </c>
    </row>
    <row r="155" spans="2:5" ht="15">
      <c r="B155" t="s">
        <v>283</v>
      </c>
      <c r="E155" s="55">
        <v>63</v>
      </c>
    </row>
    <row r="156" spans="2:5" ht="15.75" thickBot="1">
      <c r="B156" t="s">
        <v>323</v>
      </c>
      <c r="E156" s="63">
        <f>SUM(E154:E155)</f>
        <v>536</v>
      </c>
    </row>
    <row r="157" ht="13.5" thickTop="1"/>
    <row r="158" spans="1:6" ht="18.75">
      <c r="A158" s="2"/>
      <c r="B158" s="69"/>
      <c r="E158" s="222"/>
      <c r="F158" s="222"/>
    </row>
    <row r="161" ht="12.75">
      <c r="E161" s="167"/>
    </row>
  </sheetData>
  <mergeCells count="1">
    <mergeCell ref="D125:E125"/>
  </mergeCells>
  <printOptions/>
  <pageMargins left="0.75" right="0.75" top="1" bottom="1" header="0.5" footer="0.5"/>
  <pageSetup fitToHeight="2" fitToWidth="1" horizontalDpi="600" verticalDpi="600" orientation="portrait" paperSize="8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1">
      <pane xSplit="4" ySplit="4" topLeftCell="E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14" sqref="M14"/>
    </sheetView>
  </sheetViews>
  <sheetFormatPr defaultColWidth="9.140625" defaultRowHeight="12.75"/>
  <cols>
    <col min="8" max="8" width="15.8515625" style="0" customWidth="1"/>
    <col min="10" max="10" width="16.00390625" style="0" customWidth="1"/>
  </cols>
  <sheetData>
    <row r="1" ht="21">
      <c r="A1" s="66" t="s">
        <v>174</v>
      </c>
    </row>
    <row r="2" ht="18">
      <c r="A2" s="3" t="s">
        <v>3</v>
      </c>
    </row>
    <row r="3" ht="18.75">
      <c r="A3" s="1"/>
    </row>
    <row r="4" ht="18">
      <c r="A4" s="3" t="s">
        <v>340</v>
      </c>
    </row>
    <row r="5" ht="18.75">
      <c r="A5" s="1"/>
    </row>
    <row r="6" ht="18.75">
      <c r="A6" s="1"/>
    </row>
    <row r="7" ht="18.75">
      <c r="A7" s="51" t="s">
        <v>311</v>
      </c>
    </row>
    <row r="9" spans="1:7" ht="18.75">
      <c r="A9" s="1"/>
      <c r="B9" s="1"/>
      <c r="C9" s="1"/>
      <c r="D9" s="1"/>
      <c r="E9" s="1"/>
      <c r="F9" s="1"/>
      <c r="G9" s="1"/>
    </row>
    <row r="10" spans="1:10" ht="56.25">
      <c r="A10" s="1"/>
      <c r="B10" s="1"/>
      <c r="C10" s="1"/>
      <c r="D10" s="1"/>
      <c r="E10" s="1"/>
      <c r="F10" s="1"/>
      <c r="G10" s="1"/>
      <c r="H10" s="218" t="s">
        <v>324</v>
      </c>
      <c r="J10" s="218" t="s">
        <v>325</v>
      </c>
    </row>
    <row r="11" spans="1:10" ht="18.75">
      <c r="A11" s="1"/>
      <c r="B11" s="1"/>
      <c r="C11" s="1"/>
      <c r="D11" s="1"/>
      <c r="E11" s="1"/>
      <c r="F11" s="1"/>
      <c r="G11" s="1"/>
      <c r="H11" s="160" t="s">
        <v>2</v>
      </c>
      <c r="J11" s="160" t="s">
        <v>2</v>
      </c>
    </row>
    <row r="12" spans="1:10" ht="18.75">
      <c r="A12" s="1"/>
      <c r="B12" s="1"/>
      <c r="C12" s="1"/>
      <c r="D12" s="1"/>
      <c r="E12" s="1"/>
      <c r="F12" s="1"/>
      <c r="G12" s="1"/>
      <c r="H12" s="162"/>
      <c r="J12" s="162"/>
    </row>
    <row r="13" spans="1:10" ht="18.75">
      <c r="A13" s="1" t="s">
        <v>296</v>
      </c>
      <c r="B13" s="1"/>
      <c r="C13" s="1"/>
      <c r="D13" s="1"/>
      <c r="E13" s="1"/>
      <c r="F13" s="1"/>
      <c r="G13" s="1"/>
      <c r="H13" s="162">
        <v>83843</v>
      </c>
      <c r="J13" s="162">
        <v>47024</v>
      </c>
    </row>
    <row r="14" spans="1:10" ht="18.75">
      <c r="A14" s="1"/>
      <c r="B14" s="1"/>
      <c r="C14" s="1"/>
      <c r="D14" s="1"/>
      <c r="E14" s="1"/>
      <c r="F14" s="1"/>
      <c r="G14" s="1"/>
      <c r="H14" s="162"/>
      <c r="J14" s="162"/>
    </row>
    <row r="15" spans="1:10" ht="18.75">
      <c r="A15" s="1"/>
      <c r="B15" s="1"/>
      <c r="C15" s="1"/>
      <c r="D15" s="1"/>
      <c r="E15" s="1"/>
      <c r="F15" s="1"/>
      <c r="G15" s="1"/>
      <c r="H15" s="147"/>
      <c r="J15" s="147"/>
    </row>
    <row r="16" spans="1:10" ht="18.75">
      <c r="A16" s="1"/>
      <c r="B16" s="1"/>
      <c r="C16" s="1"/>
      <c r="D16" s="1"/>
      <c r="E16" s="1"/>
      <c r="F16" s="1"/>
      <c r="G16" s="1"/>
      <c r="H16" s="162"/>
      <c r="J16" s="162"/>
    </row>
    <row r="17" spans="1:10" ht="18.75">
      <c r="A17" s="1" t="s">
        <v>297</v>
      </c>
      <c r="B17" s="1"/>
      <c r="C17" s="1"/>
      <c r="D17" s="1"/>
      <c r="E17" s="1"/>
      <c r="F17" s="1"/>
      <c r="G17" s="1"/>
      <c r="H17" s="161">
        <f>-69500-8233</f>
        <v>-77733</v>
      </c>
      <c r="J17" s="161">
        <v>-83190</v>
      </c>
    </row>
    <row r="18" spans="1:10" ht="18.75">
      <c r="A18" s="1"/>
      <c r="B18" s="1"/>
      <c r="C18" s="1"/>
      <c r="D18" s="1"/>
      <c r="E18" s="1"/>
      <c r="F18" s="1"/>
      <c r="G18" s="1"/>
      <c r="H18" s="161"/>
      <c r="J18" s="161"/>
    </row>
    <row r="19" spans="1:10" ht="18.75">
      <c r="A19" s="1"/>
      <c r="B19" s="1"/>
      <c r="C19" s="1"/>
      <c r="D19" s="1"/>
      <c r="E19" s="1"/>
      <c r="F19" s="1"/>
      <c r="G19" s="1"/>
      <c r="H19" s="161"/>
      <c r="J19" s="161"/>
    </row>
    <row r="20" spans="1:10" ht="18.75">
      <c r="A20" s="1"/>
      <c r="B20" s="1"/>
      <c r="C20" s="1"/>
      <c r="D20" s="1"/>
      <c r="E20" s="1"/>
      <c r="F20" s="1"/>
      <c r="G20" s="1"/>
      <c r="H20" s="162"/>
      <c r="J20" s="162"/>
    </row>
    <row r="21" spans="1:10" ht="18.75">
      <c r="A21" s="1" t="s">
        <v>298</v>
      </c>
      <c r="B21" s="1"/>
      <c r="C21" s="1"/>
      <c r="D21" s="1"/>
      <c r="E21" s="1"/>
      <c r="F21" s="1"/>
      <c r="G21" s="1"/>
      <c r="H21" s="219">
        <f>-15299+8233</f>
        <v>-7066</v>
      </c>
      <c r="J21" s="219">
        <v>41072</v>
      </c>
    </row>
    <row r="22" spans="1:10" ht="18.75">
      <c r="A22" s="1" t="s">
        <v>175</v>
      </c>
      <c r="B22" s="1"/>
      <c r="C22" s="1"/>
      <c r="D22" s="1"/>
      <c r="E22" s="1"/>
      <c r="F22" s="1"/>
      <c r="G22" s="1"/>
      <c r="H22" s="161">
        <f>SUM(H13:H21)</f>
        <v>-956</v>
      </c>
      <c r="J22" s="161">
        <f>SUM(J13:J21)</f>
        <v>4906</v>
      </c>
    </row>
    <row r="23" spans="1:10" ht="18.75">
      <c r="A23" s="1"/>
      <c r="B23" s="1"/>
      <c r="C23" s="1"/>
      <c r="D23" s="1"/>
      <c r="E23" s="1"/>
      <c r="F23" s="1"/>
      <c r="G23" s="1"/>
      <c r="H23" s="162"/>
      <c r="J23" s="162"/>
    </row>
    <row r="24" spans="1:10" ht="18.75">
      <c r="A24" s="1"/>
      <c r="B24" s="1"/>
      <c r="C24" s="1"/>
      <c r="D24" s="1"/>
      <c r="E24" s="1"/>
      <c r="F24" s="1"/>
      <c r="G24" s="1"/>
      <c r="H24" s="162"/>
      <c r="J24" s="162"/>
    </row>
    <row r="25" spans="1:10" ht="18.75">
      <c r="A25" s="1" t="s">
        <v>299</v>
      </c>
      <c r="B25" s="1"/>
      <c r="C25" s="1"/>
      <c r="D25" s="1"/>
      <c r="E25" s="1"/>
      <c r="F25" s="1"/>
      <c r="G25" s="1"/>
      <c r="H25" s="162">
        <v>18692</v>
      </c>
      <c r="J25" s="162">
        <v>13786</v>
      </c>
    </row>
    <row r="26" spans="1:8" ht="18.75">
      <c r="A26" s="1"/>
      <c r="B26" s="1"/>
      <c r="C26" s="1"/>
      <c r="D26" s="1"/>
      <c r="E26" s="1"/>
      <c r="F26" s="1"/>
      <c r="G26" s="1"/>
      <c r="H26" s="162"/>
    </row>
    <row r="27" spans="1:10" ht="19.5" thickBot="1">
      <c r="A27" s="1" t="s">
        <v>342</v>
      </c>
      <c r="B27" s="1"/>
      <c r="C27" s="1"/>
      <c r="D27" s="1"/>
      <c r="E27" s="1"/>
      <c r="F27" s="1"/>
      <c r="G27" s="1"/>
      <c r="H27" s="163">
        <f>SUM(H22:H26)</f>
        <v>17736</v>
      </c>
      <c r="J27" s="163">
        <f>SUM(J22:J26)</f>
        <v>18692</v>
      </c>
    </row>
    <row r="28" spans="1:8" ht="19.5" thickTop="1">
      <c r="A28" s="1"/>
      <c r="B28" s="1"/>
      <c r="C28" s="1"/>
      <c r="D28" s="1"/>
      <c r="E28" s="1"/>
      <c r="F28" s="1"/>
      <c r="G28" s="1"/>
      <c r="H28" s="164"/>
    </row>
    <row r="29" spans="1:8" ht="18.75">
      <c r="A29" s="1"/>
      <c r="B29" s="1"/>
      <c r="C29" s="1"/>
      <c r="D29" s="1"/>
      <c r="E29" s="1"/>
      <c r="F29" s="1"/>
      <c r="G29" s="1"/>
      <c r="H29" s="164"/>
    </row>
    <row r="30" ht="12.75">
      <c r="H30" s="8"/>
    </row>
    <row r="31" ht="15.75">
      <c r="A31" s="11" t="s">
        <v>301</v>
      </c>
    </row>
    <row r="32" ht="15.75">
      <c r="A32" s="11" t="s">
        <v>294</v>
      </c>
    </row>
  </sheetData>
  <printOptions/>
  <pageMargins left="0.75" right="0.75" top="1" bottom="1" header="0.5" footer="0.5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QL Feed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 Feed</dc:creator>
  <cp:keywords/>
  <dc:description/>
  <cp:lastModifiedBy>yvonneng</cp:lastModifiedBy>
  <cp:lastPrinted>2007-05-21T10:20:25Z</cp:lastPrinted>
  <dcterms:created xsi:type="dcterms:W3CDTF">2005-06-25T00:58:02Z</dcterms:created>
  <dcterms:modified xsi:type="dcterms:W3CDTF">2007-05-21T10:26:41Z</dcterms:modified>
  <cp:category/>
  <cp:version/>
  <cp:contentType/>
  <cp:contentStatus/>
</cp:coreProperties>
</file>